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700" activeTab="1"/>
  </bookViews>
  <sheets>
    <sheet name="Тарификация" sheetId="1" r:id="rId1"/>
    <sheet name="Штатное расписание" sheetId="2" r:id="rId2"/>
  </sheets>
  <definedNames>
    <definedName name="_xlnm._FilterDatabase" localSheetId="0" hidden="1">Тарификация!$B$16:$BW$95</definedName>
    <definedName name="_xlnm._FilterDatabase" localSheetId="1" hidden="1">'Штатное расписание'!$A$13:$Q$47</definedName>
    <definedName name="_xlnm.Print_Area" localSheetId="1">'Штатное расписание'!$A$1:$P$53</definedName>
  </definedNames>
  <calcPr calcId="145621"/>
</workbook>
</file>

<file path=xl/calcChain.xml><?xml version="1.0" encoding="utf-8"?>
<calcChain xmlns="http://schemas.openxmlformats.org/spreadsheetml/2006/main">
  <c r="H15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14" i="2"/>
  <c r="I69" i="1"/>
  <c r="N69" i="1" s="1"/>
  <c r="V69" i="1"/>
  <c r="W69" i="1" s="1"/>
  <c r="Z69" i="1"/>
  <c r="AC69" i="1"/>
  <c r="AE69" i="1"/>
  <c r="I84" i="1"/>
  <c r="I85" i="1"/>
  <c r="I86" i="1"/>
  <c r="I87" i="1"/>
  <c r="I88" i="1"/>
  <c r="I89" i="1"/>
  <c r="I90" i="1"/>
  <c r="I91" i="1"/>
  <c r="AC27" i="1"/>
  <c r="V22" i="1"/>
  <c r="AC18" i="1"/>
  <c r="V17" i="1"/>
  <c r="Q69" i="1" l="1"/>
  <c r="O69" i="1"/>
  <c r="AF69" i="1"/>
  <c r="P69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17" i="1"/>
  <c r="Q17" i="1" s="1"/>
  <c r="AA82" i="1"/>
  <c r="AB82" i="1"/>
  <c r="AD82" i="1"/>
  <c r="S92" i="1"/>
  <c r="T92" i="1"/>
  <c r="U92" i="1"/>
  <c r="Z92" i="1"/>
  <c r="AA92" i="1"/>
  <c r="AB92" i="1"/>
  <c r="AC92" i="1"/>
  <c r="AD92" i="1"/>
  <c r="AJ92" i="1"/>
  <c r="T82" i="1"/>
  <c r="T93" i="1" s="1"/>
  <c r="U82" i="1"/>
  <c r="U93" i="1" s="1"/>
  <c r="S82" i="1"/>
  <c r="M92" i="1"/>
  <c r="M82" i="1"/>
  <c r="L92" i="1"/>
  <c r="L82" i="1"/>
  <c r="K92" i="1"/>
  <c r="K82" i="1"/>
  <c r="J92" i="1"/>
  <c r="J82" i="1"/>
  <c r="M47" i="2"/>
  <c r="X69" i="1" l="1"/>
  <c r="AK69" i="1" s="1"/>
  <c r="AL69" i="1" s="1"/>
  <c r="J93" i="1"/>
  <c r="K93" i="1"/>
  <c r="L93" i="1"/>
  <c r="M93" i="1"/>
  <c r="S93" i="1"/>
  <c r="AB93" i="1"/>
  <c r="AD93" i="1"/>
  <c r="AA93" i="1"/>
  <c r="AE31" i="1" l="1"/>
  <c r="AE46" i="1"/>
  <c r="AD5" i="1" l="1"/>
  <c r="N47" i="2" l="1"/>
  <c r="O47" i="2"/>
  <c r="L43" i="2"/>
  <c r="L42" i="2"/>
  <c r="J16" i="2"/>
  <c r="P16" i="2" s="1"/>
  <c r="J17" i="2"/>
  <c r="J18" i="2"/>
  <c r="P18" i="2" s="1"/>
  <c r="J19" i="2"/>
  <c r="P19" i="2" s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14" i="2"/>
  <c r="E47" i="2"/>
  <c r="AC22" i="1"/>
  <c r="AC23" i="1"/>
  <c r="AC24" i="1"/>
  <c r="AC25" i="1"/>
  <c r="AC26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19" i="1"/>
  <c r="AC20" i="1"/>
  <c r="AC21" i="1"/>
  <c r="AC17" i="1"/>
  <c r="Z81" i="1"/>
  <c r="Z80" i="1"/>
  <c r="Z59" i="1"/>
  <c r="Z57" i="1"/>
  <c r="Z54" i="1"/>
  <c r="Z50" i="1"/>
  <c r="Z48" i="1"/>
  <c r="Z45" i="1"/>
  <c r="Z34" i="1"/>
  <c r="Z22" i="1"/>
  <c r="Z27" i="1"/>
  <c r="Z21" i="1"/>
  <c r="Z19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3" i="1"/>
  <c r="AE84" i="1"/>
  <c r="AE85" i="1"/>
  <c r="AE86" i="1"/>
  <c r="AE87" i="1"/>
  <c r="AE88" i="1"/>
  <c r="AE89" i="1"/>
  <c r="AE90" i="1"/>
  <c r="AE91" i="1"/>
  <c r="AE17" i="1"/>
  <c r="W22" i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70" i="1"/>
  <c r="W70" i="1" s="1"/>
  <c r="V71" i="1"/>
  <c r="W71" i="1" s="1"/>
  <c r="W72" i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3" i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4" i="1"/>
  <c r="V23" i="1"/>
  <c r="W23" i="1" s="1"/>
  <c r="V21" i="1"/>
  <c r="W21" i="1" s="1"/>
  <c r="V20" i="1"/>
  <c r="W20" i="1" s="1"/>
  <c r="V19" i="1"/>
  <c r="W19" i="1" s="1"/>
  <c r="V18" i="1"/>
  <c r="W18" i="1" s="1"/>
  <c r="W17" i="1"/>
  <c r="Q83" i="1"/>
  <c r="P84" i="1"/>
  <c r="P85" i="1"/>
  <c r="P86" i="1"/>
  <c r="Q87" i="1"/>
  <c r="Q88" i="1"/>
  <c r="Q89" i="1"/>
  <c r="Q90" i="1"/>
  <c r="P91" i="1"/>
  <c r="P53" i="1"/>
  <c r="Q37" i="1"/>
  <c r="O35" i="1"/>
  <c r="P32" i="1"/>
  <c r="P33" i="1"/>
  <c r="O30" i="1"/>
  <c r="Q28" i="1"/>
  <c r="Q26" i="1"/>
  <c r="O23" i="1"/>
  <c r="O18" i="1"/>
  <c r="O77" i="1"/>
  <c r="Q78" i="1"/>
  <c r="O79" i="1"/>
  <c r="Q75" i="1"/>
  <c r="P70" i="1"/>
  <c r="Q65" i="1"/>
  <c r="P60" i="1"/>
  <c r="P61" i="1"/>
  <c r="Q58" i="1"/>
  <c r="O55" i="1"/>
  <c r="O56" i="1"/>
  <c r="P51" i="1"/>
  <c r="O49" i="1"/>
  <c r="P43" i="1"/>
  <c r="P44" i="1"/>
  <c r="N17" i="1"/>
  <c r="Q48" i="1"/>
  <c r="O74" i="1"/>
  <c r="O25" i="1"/>
  <c r="P27" i="1"/>
  <c r="O29" i="1"/>
  <c r="O31" i="1"/>
  <c r="O34" i="1"/>
  <c r="O36" i="1"/>
  <c r="Q38" i="1"/>
  <c r="Q39" i="1"/>
  <c r="Q40" i="1"/>
  <c r="Q41" i="1"/>
  <c r="Q42" i="1"/>
  <c r="Q47" i="1"/>
  <c r="Q50" i="1"/>
  <c r="Q52" i="1"/>
  <c r="O54" i="1"/>
  <c r="Q57" i="1"/>
  <c r="Q59" i="1"/>
  <c r="Q62" i="1"/>
  <c r="Q63" i="1"/>
  <c r="O64" i="1"/>
  <c r="Q70" i="1"/>
  <c r="Q71" i="1"/>
  <c r="P72" i="1"/>
  <c r="O73" i="1"/>
  <c r="P76" i="1"/>
  <c r="Q80" i="1"/>
  <c r="P81" i="1"/>
  <c r="I93" i="1"/>
  <c r="O22" i="1"/>
  <c r="Q24" i="1"/>
  <c r="Q20" i="1"/>
  <c r="Q21" i="1"/>
  <c r="P19" i="1"/>
  <c r="AH13" i="1"/>
  <c r="AH12" i="1"/>
  <c r="AG11" i="1"/>
  <c r="AH10" i="1"/>
  <c r="AH9" i="1"/>
  <c r="AH7" i="1"/>
  <c r="AH5" i="1" s="1"/>
  <c r="AF5" i="1"/>
  <c r="AE5" i="1"/>
  <c r="AH4" i="1"/>
  <c r="AH3" i="1"/>
  <c r="AH2" i="1"/>
  <c r="Z82" i="1" l="1"/>
  <c r="Z93" i="1" s="1"/>
  <c r="AC82" i="1"/>
  <c r="AC93" i="1" s="1"/>
  <c r="AE82" i="1"/>
  <c r="W83" i="1"/>
  <c r="W92" i="1" s="1"/>
  <c r="V92" i="1"/>
  <c r="V82" i="1"/>
  <c r="AE92" i="1"/>
  <c r="K14" i="2"/>
  <c r="P14" i="2" s="1"/>
  <c r="K46" i="2"/>
  <c r="P46" i="2" s="1"/>
  <c r="K30" i="2"/>
  <c r="P30" i="2" s="1"/>
  <c r="K24" i="2"/>
  <c r="P24" i="2" s="1"/>
  <c r="K22" i="2"/>
  <c r="P22" i="2" s="1"/>
  <c r="K43" i="2"/>
  <c r="P43" i="2" s="1"/>
  <c r="K35" i="2"/>
  <c r="P35" i="2" s="1"/>
  <c r="K29" i="2"/>
  <c r="P29" i="2" s="1"/>
  <c r="K23" i="2"/>
  <c r="P23" i="2" s="1"/>
  <c r="K21" i="2"/>
  <c r="P21" i="2" s="1"/>
  <c r="K32" i="2"/>
  <c r="P32" i="2" s="1"/>
  <c r="L47" i="2"/>
  <c r="J15" i="2"/>
  <c r="O46" i="1"/>
  <c r="AF46" i="1"/>
  <c r="W45" i="1"/>
  <c r="AF45" i="1"/>
  <c r="O45" i="1"/>
  <c r="K44" i="2"/>
  <c r="K36" i="2"/>
  <c r="P36" i="2" s="1"/>
  <c r="K28" i="2"/>
  <c r="K37" i="2"/>
  <c r="P37" i="2" s="1"/>
  <c r="K38" i="2"/>
  <c r="K39" i="2"/>
  <c r="K31" i="2"/>
  <c r="P31" i="2" s="1"/>
  <c r="K40" i="2"/>
  <c r="P40" i="2" s="1"/>
  <c r="K41" i="2"/>
  <c r="K33" i="2"/>
  <c r="K25" i="2"/>
  <c r="K17" i="2"/>
  <c r="P17" i="2" s="1"/>
  <c r="K42" i="2"/>
  <c r="K34" i="2"/>
  <c r="P34" i="2" s="1"/>
  <c r="K26" i="2"/>
  <c r="P26" i="2" s="1"/>
  <c r="K27" i="2"/>
  <c r="P27" i="2" s="1"/>
  <c r="H47" i="2"/>
  <c r="K45" i="2"/>
  <c r="K20" i="2"/>
  <c r="P20" i="2" s="1"/>
  <c r="AF91" i="1"/>
  <c r="AF83" i="1"/>
  <c r="AF74" i="1"/>
  <c r="AF64" i="1"/>
  <c r="AF56" i="1"/>
  <c r="AF48" i="1"/>
  <c r="AF40" i="1"/>
  <c r="AF32" i="1"/>
  <c r="AF22" i="1"/>
  <c r="AF84" i="1"/>
  <c r="AF75" i="1"/>
  <c r="AF65" i="1"/>
  <c r="AF57" i="1"/>
  <c r="AF49" i="1"/>
  <c r="AF41" i="1"/>
  <c r="AF33" i="1"/>
  <c r="AF23" i="1"/>
  <c r="AF17" i="1"/>
  <c r="AF85" i="1"/>
  <c r="AF76" i="1"/>
  <c r="AF58" i="1"/>
  <c r="AF50" i="1"/>
  <c r="AF42" i="1"/>
  <c r="AF34" i="1"/>
  <c r="AF24" i="1"/>
  <c r="AF86" i="1"/>
  <c r="AF77" i="1"/>
  <c r="AF70" i="1"/>
  <c r="AF59" i="1"/>
  <c r="AF51" i="1"/>
  <c r="AF43" i="1"/>
  <c r="AF35" i="1"/>
  <c r="AF27" i="1"/>
  <c r="AF87" i="1"/>
  <c r="AF78" i="1"/>
  <c r="AF71" i="1"/>
  <c r="AF60" i="1"/>
  <c r="AF52" i="1"/>
  <c r="AF44" i="1"/>
  <c r="AF36" i="1"/>
  <c r="AF28" i="1"/>
  <c r="AF18" i="1"/>
  <c r="AF88" i="1"/>
  <c r="AF79" i="1"/>
  <c r="AF61" i="1"/>
  <c r="AF53" i="1"/>
  <c r="AF37" i="1"/>
  <c r="AF29" i="1"/>
  <c r="AF19" i="1"/>
  <c r="AF89" i="1"/>
  <c r="AF80" i="1"/>
  <c r="AF72" i="1"/>
  <c r="AF62" i="1"/>
  <c r="AF54" i="1"/>
  <c r="AF38" i="1"/>
  <c r="AF30" i="1"/>
  <c r="AF20" i="1"/>
  <c r="AF90" i="1"/>
  <c r="AF81" i="1"/>
  <c r="AF73" i="1"/>
  <c r="AF63" i="1"/>
  <c r="AF55" i="1"/>
  <c r="AF47" i="1"/>
  <c r="AF39" i="1"/>
  <c r="AF31" i="1"/>
  <c r="AF21" i="1"/>
  <c r="AF26" i="1"/>
  <c r="AF25" i="1"/>
  <c r="N84" i="1"/>
  <c r="N87" i="1"/>
  <c r="N88" i="1"/>
  <c r="Q33" i="1"/>
  <c r="N23" i="1"/>
  <c r="N38" i="1"/>
  <c r="N30" i="1"/>
  <c r="N47" i="1"/>
  <c r="N57" i="1"/>
  <c r="N70" i="1"/>
  <c r="N59" i="1"/>
  <c r="N24" i="1"/>
  <c r="N39" i="1"/>
  <c r="N31" i="1"/>
  <c r="N48" i="1"/>
  <c r="N58" i="1"/>
  <c r="N50" i="1"/>
  <c r="N60" i="1"/>
  <c r="N72" i="1"/>
  <c r="N40" i="1"/>
  <c r="N32" i="1"/>
  <c r="N49" i="1"/>
  <c r="N41" i="1"/>
  <c r="N51" i="1"/>
  <c r="N61" i="1"/>
  <c r="N73" i="1"/>
  <c r="N79" i="1"/>
  <c r="N18" i="1"/>
  <c r="N33" i="1"/>
  <c r="N25" i="1"/>
  <c r="N42" i="1"/>
  <c r="N52" i="1"/>
  <c r="N62" i="1"/>
  <c r="N74" i="1"/>
  <c r="N80" i="1"/>
  <c r="N19" i="1"/>
  <c r="N34" i="1"/>
  <c r="N26" i="1"/>
  <c r="N43" i="1"/>
  <c r="N53" i="1"/>
  <c r="N63" i="1"/>
  <c r="N75" i="1"/>
  <c r="N81" i="1"/>
  <c r="N89" i="1"/>
  <c r="N20" i="1"/>
  <c r="N35" i="1"/>
  <c r="N27" i="1"/>
  <c r="N44" i="1"/>
  <c r="N54" i="1"/>
  <c r="N64" i="1"/>
  <c r="N76" i="1"/>
  <c r="N83" i="1"/>
  <c r="N90" i="1"/>
  <c r="N21" i="1"/>
  <c r="N36" i="1"/>
  <c r="N28" i="1"/>
  <c r="N45" i="1"/>
  <c r="N55" i="1"/>
  <c r="N65" i="1"/>
  <c r="N77" i="1"/>
  <c r="N86" i="1"/>
  <c r="N91" i="1"/>
  <c r="N22" i="1"/>
  <c r="N37" i="1"/>
  <c r="N29" i="1"/>
  <c r="N46" i="1"/>
  <c r="N56" i="1"/>
  <c r="N78" i="1"/>
  <c r="N71" i="1"/>
  <c r="N85" i="1"/>
  <c r="Q53" i="1"/>
  <c r="O87" i="1"/>
  <c r="Q35" i="1"/>
  <c r="Q51" i="1"/>
  <c r="Q56" i="1"/>
  <c r="O88" i="1"/>
  <c r="P88" i="1"/>
  <c r="Q85" i="1"/>
  <c r="O86" i="1"/>
  <c r="P89" i="1"/>
  <c r="Q86" i="1"/>
  <c r="P28" i="1"/>
  <c r="P73" i="1"/>
  <c r="O24" i="1"/>
  <c r="Q91" i="1"/>
  <c r="Q84" i="1"/>
  <c r="P25" i="1"/>
  <c r="P63" i="1"/>
  <c r="O32" i="1"/>
  <c r="O90" i="1"/>
  <c r="O83" i="1"/>
  <c r="P18" i="1"/>
  <c r="P58" i="1"/>
  <c r="O40" i="1"/>
  <c r="P90" i="1"/>
  <c r="P83" i="1"/>
  <c r="P45" i="1"/>
  <c r="O50" i="1"/>
  <c r="P87" i="1"/>
  <c r="O85" i="1"/>
  <c r="P49" i="1"/>
  <c r="O58" i="1"/>
  <c r="O89" i="1"/>
  <c r="P40" i="1"/>
  <c r="P34" i="1"/>
  <c r="O76" i="1"/>
  <c r="O91" i="1"/>
  <c r="O84" i="1"/>
  <c r="P35" i="1"/>
  <c r="P77" i="1"/>
  <c r="P24" i="1"/>
  <c r="P41" i="1"/>
  <c r="P48" i="1"/>
  <c r="P64" i="1"/>
  <c r="P74" i="1"/>
  <c r="P78" i="1"/>
  <c r="O70" i="1"/>
  <c r="O59" i="1"/>
  <c r="O51" i="1"/>
  <c r="O41" i="1"/>
  <c r="O33" i="1"/>
  <c r="P29" i="1"/>
  <c r="P42" i="1"/>
  <c r="P54" i="1"/>
  <c r="P65" i="1"/>
  <c r="P79" i="1"/>
  <c r="O78" i="1"/>
  <c r="O71" i="1"/>
  <c r="O60" i="1"/>
  <c r="O52" i="1"/>
  <c r="O42" i="1"/>
  <c r="O26" i="1"/>
  <c r="Q60" i="1"/>
  <c r="P23" i="1"/>
  <c r="P30" i="1"/>
  <c r="P36" i="1"/>
  <c r="P50" i="1"/>
  <c r="P55" i="1"/>
  <c r="P80" i="1"/>
  <c r="O61" i="1"/>
  <c r="O53" i="1"/>
  <c r="O43" i="1"/>
  <c r="O27" i="1"/>
  <c r="O19" i="1"/>
  <c r="Q61" i="1"/>
  <c r="Q30" i="1"/>
  <c r="P22" i="1"/>
  <c r="P31" i="1"/>
  <c r="P37" i="1"/>
  <c r="P56" i="1"/>
  <c r="P59" i="1"/>
  <c r="O80" i="1"/>
  <c r="O72" i="1"/>
  <c r="O62" i="1"/>
  <c r="O44" i="1"/>
  <c r="O28" i="1"/>
  <c r="O20" i="1"/>
  <c r="Q32" i="1"/>
  <c r="P21" i="1"/>
  <c r="P38" i="1"/>
  <c r="P52" i="1"/>
  <c r="P57" i="1"/>
  <c r="P71" i="1"/>
  <c r="O81" i="1"/>
  <c r="O63" i="1"/>
  <c r="X63" i="1" s="1"/>
  <c r="O37" i="1"/>
  <c r="O21" i="1"/>
  <c r="P20" i="1"/>
  <c r="P26" i="1"/>
  <c r="P39" i="1"/>
  <c r="P75" i="1"/>
  <c r="O48" i="1"/>
  <c r="O38" i="1"/>
  <c r="P62" i="1"/>
  <c r="O75" i="1"/>
  <c r="O65" i="1"/>
  <c r="O57" i="1"/>
  <c r="O39" i="1"/>
  <c r="O47" i="1"/>
  <c r="P46" i="1"/>
  <c r="P47" i="1"/>
  <c r="Q81" i="1"/>
  <c r="Q64" i="1"/>
  <c r="Q54" i="1"/>
  <c r="Q45" i="1"/>
  <c r="Q44" i="1"/>
  <c r="Q46" i="1"/>
  <c r="Q36" i="1"/>
  <c r="Q27" i="1"/>
  <c r="Q43" i="1"/>
  <c r="Q72" i="1"/>
  <c r="Q23" i="1"/>
  <c r="Q73" i="1"/>
  <c r="Q29" i="1"/>
  <c r="Q19" i="1"/>
  <c r="Q74" i="1"/>
  <c r="Q76" i="1"/>
  <c r="Q31" i="1"/>
  <c r="Q77" i="1"/>
  <c r="Q22" i="1"/>
  <c r="Q79" i="1"/>
  <c r="Q55" i="1"/>
  <c r="Q49" i="1"/>
  <c r="Q18" i="1"/>
  <c r="O17" i="1"/>
  <c r="P17" i="1"/>
  <c r="Q34" i="1"/>
  <c r="Q25" i="1"/>
  <c r="P15" i="2" l="1"/>
  <c r="AJ20" i="1"/>
  <c r="AJ72" i="1"/>
  <c r="X17" i="1"/>
  <c r="AJ19" i="1"/>
  <c r="Q92" i="1"/>
  <c r="O82" i="1"/>
  <c r="V93" i="1"/>
  <c r="P82" i="1"/>
  <c r="N82" i="1"/>
  <c r="AE93" i="1"/>
  <c r="P92" i="1"/>
  <c r="AF82" i="1"/>
  <c r="AF92" i="1"/>
  <c r="Q82" i="1"/>
  <c r="O92" i="1"/>
  <c r="N92" i="1"/>
  <c r="W82" i="1"/>
  <c r="W93" i="1" s="1"/>
  <c r="P41" i="2"/>
  <c r="P28" i="2"/>
  <c r="P44" i="2"/>
  <c r="P25" i="2"/>
  <c r="P33" i="2"/>
  <c r="P39" i="2"/>
  <c r="P45" i="2"/>
  <c r="P38" i="2"/>
  <c r="P42" i="2"/>
  <c r="J47" i="2"/>
  <c r="AJ42" i="1"/>
  <c r="X31" i="1"/>
  <c r="AK31" i="1" s="1"/>
  <c r="AL31" i="1" s="1"/>
  <c r="K47" i="2"/>
  <c r="AJ61" i="1"/>
  <c r="AJ59" i="1"/>
  <c r="AJ60" i="1"/>
  <c r="AJ73" i="1"/>
  <c r="AJ21" i="1"/>
  <c r="AJ44" i="1"/>
  <c r="AJ40" i="1"/>
  <c r="AK63" i="1"/>
  <c r="AL63" i="1" s="1"/>
  <c r="AJ51" i="1"/>
  <c r="AJ43" i="1"/>
  <c r="AJ50" i="1"/>
  <c r="X28" i="1"/>
  <c r="X84" i="1"/>
  <c r="AK84" i="1" s="1"/>
  <c r="X39" i="1"/>
  <c r="X46" i="1"/>
  <c r="X81" i="1"/>
  <c r="X61" i="1"/>
  <c r="X23" i="1"/>
  <c r="X77" i="1"/>
  <c r="X89" i="1"/>
  <c r="AK89" i="1" s="1"/>
  <c r="X86" i="1"/>
  <c r="AK86" i="1" s="1"/>
  <c r="X45" i="1"/>
  <c r="X64" i="1"/>
  <c r="X36" i="1"/>
  <c r="X73" i="1"/>
  <c r="X62" i="1"/>
  <c r="X26" i="1"/>
  <c r="X54" i="1"/>
  <c r="X49" i="1"/>
  <c r="X55" i="1"/>
  <c r="X47" i="1"/>
  <c r="X22" i="1"/>
  <c r="X70" i="1"/>
  <c r="X40" i="1"/>
  <c r="X20" i="1"/>
  <c r="X30" i="1"/>
  <c r="X87" i="1"/>
  <c r="AK87" i="1" s="1"/>
  <c r="X35" i="1"/>
  <c r="X56" i="1"/>
  <c r="X79" i="1"/>
  <c r="X25" i="1"/>
  <c r="X38" i="1"/>
  <c r="X33" i="1"/>
  <c r="X34" i="1"/>
  <c r="X90" i="1"/>
  <c r="AK90" i="1" s="1"/>
  <c r="X29" i="1"/>
  <c r="X74" i="1"/>
  <c r="X18" i="1"/>
  <c r="X44" i="1"/>
  <c r="X48" i="1"/>
  <c r="X59" i="1"/>
  <c r="X53" i="1"/>
  <c r="X78" i="1"/>
  <c r="X51" i="1"/>
  <c r="X58" i="1"/>
  <c r="X37" i="1"/>
  <c r="X43" i="1"/>
  <c r="X71" i="1"/>
  <c r="X41" i="1"/>
  <c r="X32" i="1"/>
  <c r="X21" i="1"/>
  <c r="X60" i="1"/>
  <c r="X50" i="1"/>
  <c r="X65" i="1"/>
  <c r="X80" i="1"/>
  <c r="X19" i="1"/>
  <c r="AL19" i="1" s="1"/>
  <c r="X52" i="1"/>
  <c r="X76" i="1"/>
  <c r="X83" i="1"/>
  <c r="X75" i="1"/>
  <c r="X27" i="1"/>
  <c r="X57" i="1"/>
  <c r="X72" i="1"/>
  <c r="X42" i="1"/>
  <c r="X91" i="1"/>
  <c r="AK91" i="1" s="1"/>
  <c r="X85" i="1"/>
  <c r="AK85" i="1" s="1"/>
  <c r="X24" i="1"/>
  <c r="X88" i="1"/>
  <c r="AK88" i="1" s="1"/>
  <c r="N93" i="1" l="1"/>
  <c r="Q93" i="1"/>
  <c r="P93" i="1"/>
  <c r="O93" i="1"/>
  <c r="AF93" i="1"/>
  <c r="AK83" i="1"/>
  <c r="AK92" i="1" s="1"/>
  <c r="X92" i="1"/>
  <c r="AJ82" i="1"/>
  <c r="AJ93" i="1" s="1"/>
  <c r="X82" i="1"/>
  <c r="X93" i="1" s="1"/>
  <c r="P47" i="2"/>
  <c r="AK24" i="1"/>
  <c r="AL24" i="1" s="1"/>
  <c r="AK21" i="1"/>
  <c r="AK29" i="1"/>
  <c r="AL29" i="1" s="1"/>
  <c r="AK56" i="1"/>
  <c r="AL56" i="1" s="1"/>
  <c r="AK22" i="1"/>
  <c r="AL22" i="1" s="1"/>
  <c r="AK36" i="1"/>
  <c r="AL36" i="1" s="1"/>
  <c r="AL81" i="1"/>
  <c r="AL88" i="1"/>
  <c r="AK75" i="1"/>
  <c r="AL75" i="1" s="1"/>
  <c r="AK60" i="1"/>
  <c r="AL60" i="1" s="1"/>
  <c r="AK58" i="1"/>
  <c r="AL58" i="1" s="1"/>
  <c r="AK74" i="1"/>
  <c r="AL74" i="1" s="1"/>
  <c r="AK79" i="1"/>
  <c r="AL79" i="1" s="1"/>
  <c r="AK73" i="1"/>
  <c r="AL73" i="1" s="1"/>
  <c r="AK61" i="1"/>
  <c r="AL61" i="1" s="1"/>
  <c r="AK27" i="1"/>
  <c r="AL27" i="1" s="1"/>
  <c r="AK50" i="1"/>
  <c r="AL50" i="1" s="1"/>
  <c r="AK37" i="1"/>
  <c r="AL37" i="1" s="1"/>
  <c r="AL18" i="1"/>
  <c r="AK25" i="1"/>
  <c r="AL25" i="1" s="1"/>
  <c r="AK70" i="1"/>
  <c r="AL70" i="1" s="1"/>
  <c r="AK62" i="1"/>
  <c r="AL62" i="1" s="1"/>
  <c r="AK23" i="1"/>
  <c r="AL23" i="1" s="1"/>
  <c r="AK57" i="1"/>
  <c r="AL65" i="1"/>
  <c r="AK43" i="1"/>
  <c r="AL43" i="1" s="1"/>
  <c r="AK44" i="1"/>
  <c r="AL44" i="1" s="1"/>
  <c r="AK38" i="1"/>
  <c r="AL38" i="1" s="1"/>
  <c r="AK40" i="1"/>
  <c r="AL40" i="1" s="1"/>
  <c r="AK26" i="1"/>
  <c r="AL26" i="1" s="1"/>
  <c r="AK77" i="1"/>
  <c r="AL77" i="1" s="1"/>
  <c r="AL83" i="1"/>
  <c r="AK51" i="1"/>
  <c r="AL51" i="1" s="1"/>
  <c r="AK72" i="1"/>
  <c r="AL72" i="1" s="1"/>
  <c r="AL80" i="1"/>
  <c r="AL71" i="1"/>
  <c r="AK48" i="1"/>
  <c r="AL48" i="1" s="1"/>
  <c r="AL17" i="1"/>
  <c r="AL20" i="1"/>
  <c r="AK54" i="1"/>
  <c r="AL54" i="1" s="1"/>
  <c r="AL89" i="1"/>
  <c r="AK28" i="1"/>
  <c r="AL28" i="1" s="1"/>
  <c r="AK42" i="1"/>
  <c r="AL42" i="1" s="1"/>
  <c r="AK41" i="1"/>
  <c r="AL41" i="1" s="1"/>
  <c r="AK59" i="1"/>
  <c r="AL59" i="1" s="1"/>
  <c r="AK33" i="1"/>
  <c r="AL33" i="1" s="1"/>
  <c r="AK30" i="1"/>
  <c r="AL30" i="1" s="1"/>
  <c r="AK49" i="1"/>
  <c r="AL49" i="1" s="1"/>
  <c r="AL86" i="1"/>
  <c r="AL84" i="1"/>
  <c r="AL91" i="1"/>
  <c r="AK52" i="1"/>
  <c r="AL52" i="1" s="1"/>
  <c r="AK53" i="1"/>
  <c r="AL53" i="1" s="1"/>
  <c r="AK34" i="1"/>
  <c r="AL34" i="1" s="1"/>
  <c r="AL87" i="1"/>
  <c r="AK55" i="1"/>
  <c r="AL55" i="1" s="1"/>
  <c r="AK45" i="1"/>
  <c r="AL45" i="1" s="1"/>
  <c r="AK39" i="1"/>
  <c r="AL39" i="1" s="1"/>
  <c r="AL85" i="1"/>
  <c r="AK76" i="1"/>
  <c r="AL76" i="1" s="1"/>
  <c r="AK32" i="1"/>
  <c r="AL32" i="1" s="1"/>
  <c r="AK78" i="1"/>
  <c r="AL78" i="1" s="1"/>
  <c r="AL90" i="1"/>
  <c r="AK35" i="1"/>
  <c r="AL35" i="1" s="1"/>
  <c r="AK47" i="1"/>
  <c r="AL47" i="1" s="1"/>
  <c r="AL64" i="1"/>
  <c r="AK46" i="1"/>
  <c r="AL46" i="1" s="1"/>
  <c r="AL21" i="1" l="1"/>
  <c r="AK82" i="1"/>
  <c r="AK93" i="1" s="1"/>
  <c r="AL92" i="1"/>
  <c r="AL57" i="1"/>
  <c r="AL82" i="1" l="1"/>
  <c r="AL93" i="1" s="1"/>
</calcChain>
</file>

<file path=xl/sharedStrings.xml><?xml version="1.0" encoding="utf-8"?>
<sst xmlns="http://schemas.openxmlformats.org/spreadsheetml/2006/main" count="527" uniqueCount="247">
  <si>
    <t>№</t>
  </si>
  <si>
    <t>Должность</t>
  </si>
  <si>
    <t>Доплаты</t>
  </si>
  <si>
    <t xml:space="preserve"> Штатное расписание</t>
  </si>
  <si>
    <t>Образование</t>
  </si>
  <si>
    <t>Кол-во штатных единиц</t>
  </si>
  <si>
    <t>Надбавка 10%</t>
  </si>
  <si>
    <t>Фонд заработной платы</t>
  </si>
  <si>
    <t>_________________              Н. Жашибеков</t>
  </si>
  <si>
    <t>Руководитель ГУ "Отдел образования г. Сарани"</t>
  </si>
  <si>
    <t xml:space="preserve">Стаж работы </t>
  </si>
  <si>
    <t xml:space="preserve"> за вредные условия труда</t>
  </si>
  <si>
    <t>за работу в ночные время</t>
  </si>
  <si>
    <t>за работу в праздничные дни</t>
  </si>
  <si>
    <t>Должностной оклад</t>
  </si>
  <si>
    <t>Категория</t>
  </si>
  <si>
    <t>Коэффициент по системе оплате труда</t>
  </si>
  <si>
    <t>Поправочный коэффициент</t>
  </si>
  <si>
    <t>"________" ________________ 20______г.</t>
  </si>
  <si>
    <t>М.П.</t>
  </si>
  <si>
    <t>Руководитель КГУ "Общеобразовательная школа №     "</t>
  </si>
  <si>
    <t>Главный бухгалтер</t>
  </si>
  <si>
    <t>ФИО</t>
  </si>
  <si>
    <t>1-4 кл</t>
  </si>
  <si>
    <t>5-9 кл</t>
  </si>
  <si>
    <t>10-11кл</t>
  </si>
  <si>
    <t>Всего</t>
  </si>
  <si>
    <t>число  классов -всего</t>
  </si>
  <si>
    <t>Согласовано</t>
  </si>
  <si>
    <t>число классов школы</t>
  </si>
  <si>
    <t>Руководитель  ГУ "Отдел образования города Сарани"</t>
  </si>
  <si>
    <t>число классов предшколы</t>
  </si>
  <si>
    <t xml:space="preserve">                   ________________Н.А.Жашибеков</t>
  </si>
  <si>
    <t>число учащихся  -всего</t>
  </si>
  <si>
    <t>число учащихся школы</t>
  </si>
  <si>
    <t>число учащихся  предшколы</t>
  </si>
  <si>
    <t>общее число часов -всего</t>
  </si>
  <si>
    <t>число часов  школы</t>
  </si>
  <si>
    <t xml:space="preserve">         ТАРИФИКАЦИОННЫЙ СПИСОК </t>
  </si>
  <si>
    <t>число часов предшколы</t>
  </si>
  <si>
    <t>кол-во пед.ставок -всего:</t>
  </si>
  <si>
    <t>кол-во пед.ставок  школы</t>
  </si>
  <si>
    <t>кол-во пед.ставок предшколы</t>
  </si>
  <si>
    <t>предмет</t>
  </si>
  <si>
    <t>категория</t>
  </si>
  <si>
    <t>стаж</t>
  </si>
  <si>
    <t>часы в неделю</t>
  </si>
  <si>
    <t>зар плата в мес</t>
  </si>
  <si>
    <t>дополнительная  оплата</t>
  </si>
  <si>
    <t>за работу с детьми с огран.возмож (инклюзив)</t>
  </si>
  <si>
    <t>за реализацию программ на англ.языке</t>
  </si>
  <si>
    <t>оплата по обновленной системе в размере 30% от ДО</t>
  </si>
  <si>
    <t>за АО "Назарбаев интелл. школы"</t>
  </si>
  <si>
    <t>доплата за квалификацию пед.мастерства</t>
  </si>
  <si>
    <t>кл. рук</t>
  </si>
  <si>
    <t xml:space="preserve"> каб</t>
  </si>
  <si>
    <t>часы</t>
  </si>
  <si>
    <t>сумма</t>
  </si>
  <si>
    <t>%</t>
  </si>
  <si>
    <t>всего</t>
  </si>
  <si>
    <t>пед</t>
  </si>
  <si>
    <t xml:space="preserve">адрес школы    г.Сарань, </t>
  </si>
  <si>
    <t>В</t>
  </si>
  <si>
    <t>Директор</t>
  </si>
  <si>
    <t>Согласованно</t>
  </si>
  <si>
    <t>I-IV класс</t>
  </si>
  <si>
    <t>V-IX класс</t>
  </si>
  <si>
    <t>X-XI класс</t>
  </si>
  <si>
    <t>образование</t>
  </si>
  <si>
    <t>должностной оклад</t>
  </si>
  <si>
    <t>10% за особые условия труда от ДО</t>
  </si>
  <si>
    <t>ИТОГО</t>
  </si>
  <si>
    <t>Хамитова А.Х.</t>
  </si>
  <si>
    <t>рус.язык</t>
  </si>
  <si>
    <t>высшее</t>
  </si>
  <si>
    <t>высш.</t>
  </si>
  <si>
    <t>свыше 25</t>
  </si>
  <si>
    <t>рус.лит-ра</t>
  </si>
  <si>
    <t>Рахимжанова А.Р.</t>
  </si>
  <si>
    <t>химия</t>
  </si>
  <si>
    <t>первая</t>
  </si>
  <si>
    <t>естествоз.</t>
  </si>
  <si>
    <t>Хохлова Д.С.</t>
  </si>
  <si>
    <t>англ.яз.</t>
  </si>
  <si>
    <t>пед.-эксперт</t>
  </si>
  <si>
    <t>Кан Я.Л.</t>
  </si>
  <si>
    <t>ИКТ</t>
  </si>
  <si>
    <t>ИВТ</t>
  </si>
  <si>
    <t>музыка</t>
  </si>
  <si>
    <t>б/к</t>
  </si>
  <si>
    <t>Кузенбаева А.К.</t>
  </si>
  <si>
    <t xml:space="preserve">каз.яз. и лит-ра </t>
  </si>
  <si>
    <t>Абайтану</t>
  </si>
  <si>
    <t>Махаметчина К.Д.</t>
  </si>
  <si>
    <t>каз.язык</t>
  </si>
  <si>
    <t>вторая</t>
  </si>
  <si>
    <t>каз.язык и лит-ра</t>
  </si>
  <si>
    <t>Нигметжанова Г.Г.</t>
  </si>
  <si>
    <t>Ахметова Б.И.</t>
  </si>
  <si>
    <t>вариат.ком.</t>
  </si>
  <si>
    <t>Вирц Л.А.</t>
  </si>
  <si>
    <t>Омарова И.Г.</t>
  </si>
  <si>
    <t>Брылякова Е.С.</t>
  </si>
  <si>
    <t>англ.язык</t>
  </si>
  <si>
    <t>сред.-спец.</t>
  </si>
  <si>
    <t>Горбатова Е.А.</t>
  </si>
  <si>
    <t>Калугер Е.Ф.</t>
  </si>
  <si>
    <t>география</t>
  </si>
  <si>
    <t>пед.-исслед.</t>
  </si>
  <si>
    <t>математика</t>
  </si>
  <si>
    <t>Иванова Е.П.</t>
  </si>
  <si>
    <t>алгебра</t>
  </si>
  <si>
    <t>пед.-модер.</t>
  </si>
  <si>
    <t>алгебра и начала анал.</t>
  </si>
  <si>
    <t>геометрия</t>
  </si>
  <si>
    <t>Подколзина С.И.</t>
  </si>
  <si>
    <t>нач.классы</t>
  </si>
  <si>
    <t>самопознан.</t>
  </si>
  <si>
    <t>Горбункова К.В.</t>
  </si>
  <si>
    <t>Елюбаева А.А.</t>
  </si>
  <si>
    <t>история Каз.</t>
  </si>
  <si>
    <t>всемирн.ист.</t>
  </si>
  <si>
    <t>Люц В.Д.</t>
  </si>
  <si>
    <t>Пундева А.Ю.</t>
  </si>
  <si>
    <t>Юркова С.Н.</t>
  </si>
  <si>
    <t>педаг.-модер.</t>
  </si>
  <si>
    <t>Кнутова Д.П.</t>
  </si>
  <si>
    <t>предшкола</t>
  </si>
  <si>
    <t>Евсеева Т.С.</t>
  </si>
  <si>
    <t>худ.труд</t>
  </si>
  <si>
    <t>Атигаева В.Г.</t>
  </si>
  <si>
    <t>Крист Е.В.</t>
  </si>
  <si>
    <t>Акимбеков М.Р.</t>
  </si>
  <si>
    <t>физ.культур.</t>
  </si>
  <si>
    <t>Ускенбаев А.М.</t>
  </si>
  <si>
    <t>Соколовская Р.А.</t>
  </si>
  <si>
    <t>физика</t>
  </si>
  <si>
    <t>Наханова А.О.</t>
  </si>
  <si>
    <t>биология</t>
  </si>
  <si>
    <t>Бектемирова А.А.</t>
  </si>
  <si>
    <t>свет.и религ.</t>
  </si>
  <si>
    <t>основы права</t>
  </si>
  <si>
    <t>Карпов И.Б.</t>
  </si>
  <si>
    <t>Даирова А.Д.</t>
  </si>
  <si>
    <t>кл.рук.</t>
  </si>
  <si>
    <t>Вакансия</t>
  </si>
  <si>
    <t xml:space="preserve">география </t>
  </si>
  <si>
    <t>всемир.ист.</t>
  </si>
  <si>
    <t>вариат.комп.</t>
  </si>
  <si>
    <t>В2-1</t>
  </si>
  <si>
    <t>В2-2</t>
  </si>
  <si>
    <t>В2-4</t>
  </si>
  <si>
    <t>В2-3</t>
  </si>
  <si>
    <t>В4-4</t>
  </si>
  <si>
    <t>В4-3</t>
  </si>
  <si>
    <t>В3-4</t>
  </si>
  <si>
    <t>В4-1</t>
  </si>
  <si>
    <t>8б-50%</t>
  </si>
  <si>
    <t>5а-50%</t>
  </si>
  <si>
    <t>8а-50%</t>
  </si>
  <si>
    <t>1а</t>
  </si>
  <si>
    <t>1б</t>
  </si>
  <si>
    <t>3а-50%</t>
  </si>
  <si>
    <t>3б-50%</t>
  </si>
  <si>
    <t>10-50%</t>
  </si>
  <si>
    <t>итого зар.плата (Оклад)</t>
  </si>
  <si>
    <t>проверка тетрадей часы</t>
  </si>
  <si>
    <t>предшкола, часы</t>
  </si>
  <si>
    <t>предшкола, оплата</t>
  </si>
  <si>
    <t>итого часы проверка тетрадей</t>
  </si>
  <si>
    <t>оплата за  проверкау тетрадей</t>
  </si>
  <si>
    <t>кл. рук оплата</t>
  </si>
  <si>
    <t>Зам. директора по УВР</t>
  </si>
  <si>
    <t>Зам. директора по ВР</t>
  </si>
  <si>
    <t>Социальный педагог</t>
  </si>
  <si>
    <t>Завхоз</t>
  </si>
  <si>
    <t>Организатор НВП</t>
  </si>
  <si>
    <t>Экономист</t>
  </si>
  <si>
    <t>Гл.бухгалтер</t>
  </si>
  <si>
    <t>Педагог- психолог</t>
  </si>
  <si>
    <t>Зав. Библиотекой</t>
  </si>
  <si>
    <t>Секретарь</t>
  </si>
  <si>
    <t>Делопроизводитель</t>
  </si>
  <si>
    <t>Лаборант ИВТ</t>
  </si>
  <si>
    <t>Лаборант (хим.физика)</t>
  </si>
  <si>
    <t>Младший медработник</t>
  </si>
  <si>
    <t>Старший вожатый</t>
  </si>
  <si>
    <t>Переводчик</t>
  </si>
  <si>
    <t>Учитель-дефектолог</t>
  </si>
  <si>
    <t>Воспитатель</t>
  </si>
  <si>
    <t>Гардеробщик</t>
  </si>
  <si>
    <t>Сторож</t>
  </si>
  <si>
    <t>Дворник</t>
  </si>
  <si>
    <t>Вахтер</t>
  </si>
  <si>
    <t>Уб.служеб.помещений</t>
  </si>
  <si>
    <t>Электрик</t>
  </si>
  <si>
    <t>Рабочий по ремонту</t>
  </si>
  <si>
    <t>Кочегар</t>
  </si>
  <si>
    <t>высш</t>
  </si>
  <si>
    <t>ср.сп.</t>
  </si>
  <si>
    <t>св 25</t>
  </si>
  <si>
    <t>А1-3</t>
  </si>
  <si>
    <t>А1-3-1</t>
  </si>
  <si>
    <t>А2-3</t>
  </si>
  <si>
    <t>С-1</t>
  </si>
  <si>
    <t>Д-1</t>
  </si>
  <si>
    <t>С-3</t>
  </si>
  <si>
    <t>1р</t>
  </si>
  <si>
    <t>2 р</t>
  </si>
  <si>
    <t>3р</t>
  </si>
  <si>
    <t>хамитова</t>
  </si>
  <si>
    <t>хохлова</t>
  </si>
  <si>
    <t>Кан</t>
  </si>
  <si>
    <t>рахимжанова</t>
  </si>
  <si>
    <t>Кузенбаева</t>
  </si>
  <si>
    <t>карпов</t>
  </si>
  <si>
    <t>даирова</t>
  </si>
  <si>
    <t>ищенко</t>
  </si>
  <si>
    <t>акимбеков</t>
  </si>
  <si>
    <t>кривоносова</t>
  </si>
  <si>
    <t>хайдарова</t>
  </si>
  <si>
    <t>атигаева</t>
  </si>
  <si>
    <t>тарабрина</t>
  </si>
  <si>
    <t>вакансия</t>
  </si>
  <si>
    <t>Умурзакова</t>
  </si>
  <si>
    <t>ефименко</t>
  </si>
  <si>
    <t>евсеева</t>
  </si>
  <si>
    <t>федина</t>
  </si>
  <si>
    <t>куанышбекова</t>
  </si>
  <si>
    <t>измуханова</t>
  </si>
  <si>
    <t>кнутова</t>
  </si>
  <si>
    <t>евсеев, шурыгина, дуйсекина,</t>
  </si>
  <si>
    <t>зверев</t>
  </si>
  <si>
    <t>калиев</t>
  </si>
  <si>
    <t>С-2</t>
  </si>
  <si>
    <t>Инлюзия</t>
  </si>
  <si>
    <t xml:space="preserve">            "_______ "  __________________2021 года</t>
  </si>
  <si>
    <t>на 01  января    2020-2021 уч. год</t>
  </si>
  <si>
    <t>увеличение з/пл на 50% от ДО</t>
  </si>
  <si>
    <t>Руководитель КГУ "Общеобразовательная школа №   2  "</t>
  </si>
  <si>
    <t>Елесеева Н.В.</t>
  </si>
  <si>
    <t>5б-60%</t>
  </si>
  <si>
    <t>7 кл</t>
  </si>
  <si>
    <t>Хами това А.Х.</t>
  </si>
  <si>
    <t>на  "  01   "  января      2021  г.</t>
  </si>
  <si>
    <t xml:space="preserve">КГУ  "Общеобразовательная школа №16 " отдела образования города Сарани  управления образования  Карагандинской области   </t>
  </si>
  <si>
    <t xml:space="preserve">КГУ  "Общеобразовательная школа №16 " отдела образования города Сарани  управления образования     Карагандинской области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</si>
</sst>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</font>
    <font>
      <sz val="7"/>
      <name val="Arial Cyr"/>
      <family val="2"/>
      <charset val="204"/>
    </font>
    <font>
      <b/>
      <sz val="7"/>
      <name val="Times New Roman"/>
      <family val="1"/>
    </font>
    <font>
      <b/>
      <sz val="12"/>
      <name val="Times New Roman"/>
      <family val="1"/>
    </font>
    <font>
      <b/>
      <sz val="7"/>
      <name val="Arial Cyr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7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rgb="FFFF0000"/>
      <name val="Times New Roman"/>
      <family val="1"/>
    </font>
    <font>
      <b/>
      <sz val="12"/>
      <color rgb="FF00B0F0"/>
      <name val="Arial Cyr"/>
      <charset val="204"/>
    </font>
    <font>
      <b/>
      <sz val="12"/>
      <color rgb="FFFF000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9" fillId="0" borderId="0" xfId="0" applyNumberFormat="1" applyFont="1" applyFill="1" applyBorder="1"/>
    <xf numFmtId="0" fontId="11" fillId="0" borderId="0" xfId="0" applyNumberFormat="1" applyFont="1" applyFill="1" applyBorder="1"/>
    <xf numFmtId="0" fontId="10" fillId="0" borderId="0" xfId="0" applyFont="1" applyFill="1"/>
    <xf numFmtId="0" fontId="0" fillId="0" borderId="0" xfId="0" applyFill="1"/>
    <xf numFmtId="0" fontId="0" fillId="0" borderId="0" xfId="0" applyFill="1" applyBorder="1"/>
    <xf numFmtId="0" fontId="20" fillId="0" borderId="0" xfId="0" applyFont="1" applyFill="1" applyBorder="1"/>
    <xf numFmtId="0" fontId="20" fillId="0" borderId="0" xfId="0" applyFont="1" applyFill="1"/>
    <xf numFmtId="0" fontId="10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1" xfId="0" applyFill="1" applyBorder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/>
    </xf>
    <xf numFmtId="0" fontId="22" fillId="0" borderId="0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/>
    <xf numFmtId="0" fontId="17" fillId="0" borderId="0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164" fontId="0" fillId="0" borderId="0" xfId="0" applyNumberFormat="1" applyFill="1"/>
    <xf numFmtId="0" fontId="24" fillId="0" borderId="0" xfId="0" applyFont="1" applyFill="1"/>
    <xf numFmtId="0" fontId="16" fillId="0" borderId="0" xfId="0" applyFont="1" applyFill="1" applyBorder="1" applyAlignment="1">
      <alignment horizontal="center" vertical="center" textRotation="90" wrapText="1"/>
    </xf>
    <xf numFmtId="3" fontId="18" fillId="0" borderId="0" xfId="0" applyNumberFormat="1" applyFont="1" applyFill="1" applyBorder="1"/>
    <xf numFmtId="164" fontId="27" fillId="3" borderId="0" xfId="0" applyNumberFormat="1" applyFont="1" applyFill="1"/>
    <xf numFmtId="0" fontId="15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164" fontId="28" fillId="0" borderId="0" xfId="0" applyNumberFormat="1" applyFont="1" applyFill="1"/>
    <xf numFmtId="3" fontId="19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  <xf numFmtId="0" fontId="0" fillId="0" borderId="0" xfId="0" applyAlignment="1">
      <alignment horizontal="left" wrapText="1"/>
    </xf>
    <xf numFmtId="0" fontId="29" fillId="0" borderId="0" xfId="0" applyFont="1" applyFill="1" applyBorder="1"/>
    <xf numFmtId="2" fontId="26" fillId="0" borderId="0" xfId="0" applyNumberFormat="1" applyFont="1" applyFill="1" applyBorder="1"/>
    <xf numFmtId="0" fontId="26" fillId="0" borderId="0" xfId="0" applyFont="1" applyFill="1" applyBorder="1"/>
    <xf numFmtId="0" fontId="30" fillId="0" borderId="0" xfId="0" applyFont="1" applyFill="1" applyAlignment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Alignment="1">
      <alignment horizontal="center"/>
    </xf>
    <xf numFmtId="2" fontId="30" fillId="0" borderId="0" xfId="0" applyNumberFormat="1" applyFont="1" applyFill="1"/>
    <xf numFmtId="2" fontId="31" fillId="0" borderId="0" xfId="0" applyNumberFormat="1" applyFont="1" applyFill="1"/>
    <xf numFmtId="0" fontId="32" fillId="0" borderId="0" xfId="0" applyFont="1" applyFill="1"/>
    <xf numFmtId="165" fontId="30" fillId="0" borderId="0" xfId="0" applyNumberFormat="1" applyFont="1" applyFill="1" applyAlignment="1">
      <alignment horizontal="right"/>
    </xf>
    <xf numFmtId="0" fontId="30" fillId="0" borderId="1" xfId="0" applyNumberFormat="1" applyFont="1" applyFill="1" applyBorder="1" applyAlignment="1">
      <alignment horizontal="right"/>
    </xf>
    <xf numFmtId="0" fontId="30" fillId="0" borderId="1" xfId="0" applyNumberFormat="1" applyFont="1" applyFill="1" applyBorder="1"/>
    <xf numFmtId="49" fontId="30" fillId="0" borderId="1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0" fontId="32" fillId="0" borderId="2" xfId="0" applyFont="1" applyFill="1" applyBorder="1"/>
    <xf numFmtId="0" fontId="30" fillId="0" borderId="3" xfId="0" applyFont="1" applyFill="1" applyBorder="1" applyAlignment="1">
      <alignment horizontal="right"/>
    </xf>
    <xf numFmtId="165" fontId="30" fillId="0" borderId="4" xfId="0" applyNumberFormat="1" applyFont="1" applyFill="1" applyBorder="1" applyAlignment="1">
      <alignment horizontal="right"/>
    </xf>
    <xf numFmtId="0" fontId="12" fillId="0" borderId="1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30" fillId="0" borderId="1" xfId="0" applyFont="1" applyFill="1" applyBorder="1"/>
    <xf numFmtId="0" fontId="32" fillId="0" borderId="1" xfId="0" applyNumberFormat="1" applyFont="1" applyFill="1" applyBorder="1"/>
    <xf numFmtId="49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/>
    <xf numFmtId="0" fontId="33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right"/>
    </xf>
    <xf numFmtId="49" fontId="33" fillId="0" borderId="1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0" fontId="32" fillId="0" borderId="1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0" fillId="0" borderId="2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49" fontId="12" fillId="0" borderId="1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textRotation="90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164" fontId="12" fillId="0" borderId="13" xfId="0" applyNumberFormat="1" applyFont="1" applyFill="1" applyBorder="1" applyAlignment="1">
      <alignment horizontal="center" textRotation="90" wrapText="1"/>
    </xf>
    <xf numFmtId="0" fontId="35" fillId="0" borderId="15" xfId="0" applyFont="1" applyFill="1" applyBorder="1" applyAlignment="1">
      <alignment vertical="top" wrapText="1"/>
    </xf>
    <xf numFmtId="0" fontId="35" fillId="0" borderId="14" xfId="0" applyFont="1" applyFill="1" applyBorder="1" applyAlignment="1">
      <alignment horizontal="right" vertical="center" wrapText="1"/>
    </xf>
    <xf numFmtId="0" fontId="30" fillId="0" borderId="32" xfId="0" applyFont="1" applyFill="1" applyBorder="1" applyAlignment="1">
      <alignment horizontal="right"/>
    </xf>
    <xf numFmtId="0" fontId="30" fillId="0" borderId="32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 vertical="top" wrapText="1"/>
    </xf>
    <xf numFmtId="1" fontId="35" fillId="0" borderId="14" xfId="0" applyNumberFormat="1" applyFont="1" applyFill="1" applyBorder="1" applyAlignment="1">
      <alignment horizontal="center" vertical="top" wrapText="1"/>
    </xf>
    <xf numFmtId="1" fontId="35" fillId="0" borderId="33" xfId="0" applyNumberFormat="1" applyFont="1" applyFill="1" applyBorder="1" applyAlignment="1">
      <alignment horizontal="center" vertical="center" wrapText="1"/>
    </xf>
    <xf numFmtId="1" fontId="35" fillId="0" borderId="14" xfId="0" applyNumberFormat="1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top"/>
    </xf>
    <xf numFmtId="0" fontId="35" fillId="0" borderId="14" xfId="0" applyFont="1" applyFill="1" applyBorder="1" applyAlignment="1">
      <alignment horizontal="center" vertical="top"/>
    </xf>
    <xf numFmtId="0" fontId="36" fillId="0" borderId="32" xfId="0" applyFont="1" applyFill="1" applyBorder="1"/>
    <xf numFmtId="0" fontId="32" fillId="0" borderId="14" xfId="0" applyFont="1" applyFill="1" applyBorder="1" applyAlignment="1">
      <alignment horizontal="center" vertical="top" wrapText="1"/>
    </xf>
    <xf numFmtId="1" fontId="32" fillId="0" borderId="14" xfId="0" applyNumberFormat="1" applyFont="1" applyFill="1" applyBorder="1"/>
    <xf numFmtId="49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/>
    <xf numFmtId="9" fontId="30" fillId="0" borderId="14" xfId="0" applyNumberFormat="1" applyFont="1" applyFill="1" applyBorder="1" applyAlignment="1">
      <alignment horizontal="center"/>
    </xf>
    <xf numFmtId="1" fontId="12" fillId="0" borderId="14" xfId="0" applyNumberFormat="1" applyFont="1" applyFill="1" applyBorder="1"/>
    <xf numFmtId="3" fontId="12" fillId="0" borderId="14" xfId="0" applyNumberFormat="1" applyFont="1" applyFill="1" applyBorder="1"/>
    <xf numFmtId="3" fontId="32" fillId="0" borderId="27" xfId="0" applyNumberFormat="1" applyFont="1" applyFill="1" applyBorder="1"/>
    <xf numFmtId="0" fontId="35" fillId="0" borderId="17" xfId="0" applyFont="1" applyFill="1" applyBorder="1" applyAlignment="1">
      <alignment vertical="top" wrapText="1"/>
    </xf>
    <xf numFmtId="0" fontId="35" fillId="0" borderId="17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 vertical="top" wrapText="1"/>
    </xf>
    <xf numFmtId="1" fontId="35" fillId="0" borderId="17" xfId="0" applyNumberFormat="1" applyFont="1" applyFill="1" applyBorder="1" applyAlignment="1">
      <alignment horizontal="center" vertical="top" wrapText="1"/>
    </xf>
    <xf numFmtId="1" fontId="35" fillId="0" borderId="17" xfId="0" applyNumberFormat="1" applyFont="1" applyFill="1" applyBorder="1" applyAlignment="1">
      <alignment horizontal="center" vertical="center" wrapText="1"/>
    </xf>
    <xf numFmtId="1" fontId="35" fillId="0" borderId="17" xfId="0" applyNumberFormat="1" applyFont="1" applyFill="1" applyBorder="1" applyAlignment="1">
      <alignment horizontal="center" vertical="top"/>
    </xf>
    <xf numFmtId="0" fontId="35" fillId="0" borderId="17" xfId="0" applyFont="1" applyFill="1" applyBorder="1" applyAlignment="1">
      <alignment horizontal="center" vertical="top"/>
    </xf>
    <xf numFmtId="0" fontId="36" fillId="0" borderId="17" xfId="0" applyFont="1" applyFill="1" applyBorder="1"/>
    <xf numFmtId="0" fontId="32" fillId="0" borderId="17" xfId="0" applyFont="1" applyFill="1" applyBorder="1" applyAlignment="1">
      <alignment horizontal="center" vertical="top" wrapText="1"/>
    </xf>
    <xf numFmtId="1" fontId="32" fillId="0" borderId="17" xfId="0" applyNumberFormat="1" applyFont="1" applyFill="1" applyBorder="1"/>
    <xf numFmtId="49" fontId="12" fillId="0" borderId="17" xfId="0" applyNumberFormat="1" applyFont="1" applyFill="1" applyBorder="1" applyAlignment="1">
      <alignment horizontal="center"/>
    </xf>
    <xf numFmtId="0" fontId="12" fillId="0" borderId="17" xfId="0" applyFont="1" applyFill="1" applyBorder="1"/>
    <xf numFmtId="9" fontId="30" fillId="0" borderId="17" xfId="0" applyNumberFormat="1" applyFont="1" applyFill="1" applyBorder="1" applyAlignment="1">
      <alignment horizontal="center"/>
    </xf>
    <xf numFmtId="1" fontId="12" fillId="0" borderId="17" xfId="0" applyNumberFormat="1" applyFont="1" applyFill="1" applyBorder="1"/>
    <xf numFmtId="3" fontId="12" fillId="0" borderId="17" xfId="0" applyNumberFormat="1" applyFont="1" applyFill="1" applyBorder="1"/>
    <xf numFmtId="3" fontId="32" fillId="0" borderId="21" xfId="0" applyNumberFormat="1" applyFont="1" applyFill="1" applyBorder="1"/>
    <xf numFmtId="0" fontId="35" fillId="0" borderId="15" xfId="0" applyFont="1" applyFill="1" applyBorder="1" applyAlignment="1">
      <alignment wrapText="1"/>
    </xf>
    <xf numFmtId="0" fontId="35" fillId="0" borderId="15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right" vertical="center" wrapText="1"/>
    </xf>
    <xf numFmtId="0" fontId="30" fillId="0" borderId="15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 wrapText="1"/>
    </xf>
    <xf numFmtId="0" fontId="35" fillId="0" borderId="15" xfId="0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center" wrapText="1"/>
    </xf>
    <xf numFmtId="164" fontId="32" fillId="0" borderId="15" xfId="0" applyNumberFormat="1" applyFont="1" applyFill="1" applyBorder="1" applyAlignment="1">
      <alignment horizontal="center"/>
    </xf>
    <xf numFmtId="1" fontId="35" fillId="0" borderId="15" xfId="0" applyNumberFormat="1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/>
    </xf>
    <xf numFmtId="1" fontId="35" fillId="0" borderId="15" xfId="0" applyNumberFormat="1" applyFont="1" applyFill="1" applyBorder="1" applyAlignment="1">
      <alignment horizontal="center"/>
    </xf>
    <xf numFmtId="1" fontId="32" fillId="0" borderId="15" xfId="0" applyNumberFormat="1" applyFont="1" applyFill="1" applyBorder="1"/>
    <xf numFmtId="0" fontId="32" fillId="0" borderId="15" xfId="0" applyFont="1" applyFill="1" applyBorder="1" applyAlignment="1">
      <alignment horizontal="center" vertical="top" wrapText="1"/>
    </xf>
    <xf numFmtId="49" fontId="30" fillId="0" borderId="15" xfId="0" applyNumberFormat="1" applyFont="1" applyFill="1" applyBorder="1" applyAlignment="1">
      <alignment horizontal="center"/>
    </xf>
    <xf numFmtId="0" fontId="30" fillId="0" borderId="15" xfId="0" applyFont="1" applyFill="1" applyBorder="1"/>
    <xf numFmtId="9" fontId="30" fillId="0" borderId="15" xfId="0" applyNumberFormat="1" applyFont="1" applyFill="1" applyBorder="1" applyAlignment="1">
      <alignment horizontal="center"/>
    </xf>
    <xf numFmtId="1" fontId="30" fillId="0" borderId="22" xfId="0" applyNumberFormat="1" applyFont="1" applyFill="1" applyBorder="1" applyAlignment="1">
      <alignment vertical="center"/>
    </xf>
    <xf numFmtId="3" fontId="30" fillId="0" borderId="15" xfId="0" applyNumberFormat="1" applyFont="1" applyFill="1" applyBorder="1"/>
    <xf numFmtId="3" fontId="32" fillId="0" borderId="19" xfId="0" applyNumberFormat="1" applyFont="1" applyFill="1" applyBorder="1"/>
    <xf numFmtId="0" fontId="35" fillId="0" borderId="17" xfId="0" applyFont="1" applyFill="1" applyBorder="1" applyAlignment="1">
      <alignment wrapText="1"/>
    </xf>
    <xf numFmtId="0" fontId="35" fillId="0" borderId="17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horizontal="center" wrapText="1"/>
    </xf>
    <xf numFmtId="164" fontId="32" fillId="0" borderId="17" xfId="0" applyNumberFormat="1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1" fontId="35" fillId="0" borderId="17" xfId="0" applyNumberFormat="1" applyFont="1" applyFill="1" applyBorder="1" applyAlignment="1">
      <alignment horizontal="center"/>
    </xf>
    <xf numFmtId="0" fontId="31" fillId="0" borderId="17" xfId="0" applyFont="1" applyFill="1" applyBorder="1"/>
    <xf numFmtId="49" fontId="30" fillId="0" borderId="17" xfId="0" applyNumberFormat="1" applyFont="1" applyFill="1" applyBorder="1" applyAlignment="1">
      <alignment horizontal="center"/>
    </xf>
    <xf numFmtId="0" fontId="30" fillId="0" borderId="17" xfId="0" applyFont="1" applyFill="1" applyBorder="1"/>
    <xf numFmtId="3" fontId="30" fillId="0" borderId="17" xfId="0" applyNumberFormat="1" applyFont="1" applyFill="1" applyBorder="1"/>
    <xf numFmtId="0" fontId="35" fillId="0" borderId="29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 wrapText="1"/>
    </xf>
    <xf numFmtId="1" fontId="35" fillId="0" borderId="22" xfId="0" applyNumberFormat="1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center"/>
    </xf>
    <xf numFmtId="0" fontId="32" fillId="0" borderId="22" xfId="0" applyFont="1" applyFill="1" applyBorder="1" applyAlignment="1">
      <alignment horizontal="center" vertical="center" wrapText="1"/>
    </xf>
    <xf numFmtId="1" fontId="32" fillId="0" borderId="22" xfId="0" applyNumberFormat="1" applyFont="1" applyFill="1" applyBorder="1" applyAlignment="1">
      <alignment vertical="center"/>
    </xf>
    <xf numFmtId="49" fontId="30" fillId="0" borderId="22" xfId="0" applyNumberFormat="1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9" fontId="30" fillId="0" borderId="22" xfId="0" applyNumberFormat="1" applyFont="1" applyFill="1" applyBorder="1" applyAlignment="1">
      <alignment horizontal="center" vertical="center"/>
    </xf>
    <xf numFmtId="3" fontId="30" fillId="0" borderId="22" xfId="0" applyNumberFormat="1" applyFont="1" applyFill="1" applyBorder="1" applyAlignment="1">
      <alignment vertical="center"/>
    </xf>
    <xf numFmtId="3" fontId="32" fillId="0" borderId="25" xfId="0" applyNumberFormat="1" applyFont="1" applyFill="1" applyBorder="1"/>
    <xf numFmtId="0" fontId="35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1" fillId="0" borderId="15" xfId="0" applyFont="1" applyFill="1" applyBorder="1"/>
    <xf numFmtId="1" fontId="30" fillId="0" borderId="15" xfId="0" applyNumberFormat="1" applyFont="1" applyFill="1" applyBorder="1"/>
    <xf numFmtId="3" fontId="30" fillId="0" borderId="15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top" wrapText="1"/>
    </xf>
    <xf numFmtId="1" fontId="35" fillId="0" borderId="1" xfId="0" applyNumberFormat="1" applyFont="1" applyFill="1" applyBorder="1" applyAlignment="1">
      <alignment horizontal="center" vertical="top" wrapText="1"/>
    </xf>
    <xf numFmtId="1" fontId="3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Fill="1" applyBorder="1" applyAlignment="1">
      <alignment horizontal="center" vertical="top" wrapText="1"/>
    </xf>
    <xf numFmtId="1" fontId="32" fillId="0" borderId="1" xfId="0" applyNumberFormat="1" applyFont="1" applyFill="1" applyBorder="1"/>
    <xf numFmtId="9" fontId="30" fillId="0" borderId="1" xfId="0" applyNumberFormat="1" applyFont="1" applyFill="1" applyBorder="1" applyAlignment="1">
      <alignment horizontal="center"/>
    </xf>
    <xf numFmtId="1" fontId="30" fillId="0" borderId="1" xfId="0" applyNumberFormat="1" applyFont="1" applyFill="1" applyBorder="1"/>
    <xf numFmtId="3" fontId="30" fillId="0" borderId="1" xfId="0" applyNumberFormat="1" applyFont="1" applyFill="1" applyBorder="1" applyAlignment="1">
      <alignment vertical="center"/>
    </xf>
    <xf numFmtId="3" fontId="32" fillId="0" borderId="26" xfId="0" applyNumberFormat="1" applyFont="1" applyFill="1" applyBorder="1"/>
    <xf numFmtId="0" fontId="35" fillId="0" borderId="1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right"/>
    </xf>
    <xf numFmtId="0" fontId="35" fillId="0" borderId="17" xfId="0" applyFont="1" applyFill="1" applyBorder="1" applyAlignment="1">
      <alignment horizontal="center" vertical="center"/>
    </xf>
    <xf numFmtId="1" fontId="35" fillId="0" borderId="17" xfId="0" applyNumberFormat="1" applyFont="1" applyFill="1" applyBorder="1" applyAlignment="1">
      <alignment horizontal="center" vertical="center"/>
    </xf>
    <xf numFmtId="1" fontId="30" fillId="0" borderId="17" xfId="0" applyNumberFormat="1" applyFont="1" applyFill="1" applyBorder="1"/>
    <xf numFmtId="3" fontId="30" fillId="0" borderId="17" xfId="0" applyNumberFormat="1" applyFont="1" applyFill="1" applyBorder="1" applyAlignment="1">
      <alignment vertical="center"/>
    </xf>
    <xf numFmtId="1" fontId="35" fillId="0" borderId="15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vertical="center"/>
    </xf>
    <xf numFmtId="0" fontId="35" fillId="0" borderId="9" xfId="0" applyFont="1" applyFill="1" applyBorder="1" applyAlignment="1">
      <alignment horizontal="center" vertical="top" wrapText="1"/>
    </xf>
    <xf numFmtId="1" fontId="35" fillId="0" borderId="9" xfId="0" applyNumberFormat="1" applyFont="1" applyFill="1" applyBorder="1" applyAlignment="1">
      <alignment horizontal="center" vertical="top" wrapText="1"/>
    </xf>
    <xf numFmtId="1" fontId="35" fillId="0" borderId="9" xfId="0" applyNumberFormat="1" applyFont="1" applyFill="1" applyBorder="1" applyAlignment="1">
      <alignment horizontal="center" vertical="center" wrapText="1"/>
    </xf>
    <xf numFmtId="1" fontId="35" fillId="0" borderId="9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31" fillId="0" borderId="9" xfId="0" applyFont="1" applyFill="1" applyBorder="1"/>
    <xf numFmtId="0" fontId="32" fillId="0" borderId="9" xfId="0" applyFont="1" applyFill="1" applyBorder="1" applyAlignment="1">
      <alignment horizontal="center" vertical="top" wrapText="1"/>
    </xf>
    <xf numFmtId="1" fontId="32" fillId="0" borderId="9" xfId="0" applyNumberFormat="1" applyFont="1" applyFill="1" applyBorder="1"/>
    <xf numFmtId="49" fontId="30" fillId="0" borderId="9" xfId="0" applyNumberFormat="1" applyFont="1" applyFill="1" applyBorder="1" applyAlignment="1">
      <alignment horizontal="center"/>
    </xf>
    <xf numFmtId="0" fontId="30" fillId="0" borderId="9" xfId="0" applyFont="1" applyFill="1" applyBorder="1"/>
    <xf numFmtId="9" fontId="30" fillId="0" borderId="9" xfId="0" applyNumberFormat="1" applyFont="1" applyFill="1" applyBorder="1" applyAlignment="1">
      <alignment horizontal="center"/>
    </xf>
    <xf numFmtId="1" fontId="30" fillId="0" borderId="9" xfId="0" applyNumberFormat="1" applyFont="1" applyFill="1" applyBorder="1"/>
    <xf numFmtId="3" fontId="30" fillId="0" borderId="9" xfId="0" applyNumberFormat="1" applyFont="1" applyFill="1" applyBorder="1" applyAlignment="1">
      <alignment vertical="center"/>
    </xf>
    <xf numFmtId="3" fontId="32" fillId="0" borderId="9" xfId="0" applyNumberFormat="1" applyFont="1" applyFill="1" applyBorder="1"/>
    <xf numFmtId="0" fontId="35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top" wrapText="1"/>
    </xf>
    <xf numFmtId="1" fontId="35" fillId="0" borderId="5" xfId="0" applyNumberFormat="1" applyFont="1" applyFill="1" applyBorder="1" applyAlignment="1">
      <alignment horizontal="center" vertical="top" wrapText="1"/>
    </xf>
    <xf numFmtId="1" fontId="35" fillId="0" borderId="5" xfId="0" applyNumberFormat="1" applyFont="1" applyFill="1" applyBorder="1" applyAlignment="1">
      <alignment horizontal="center" vertical="center" wrapText="1"/>
    </xf>
    <xf numFmtId="1" fontId="3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/>
    <xf numFmtId="0" fontId="32" fillId="0" borderId="5" xfId="0" applyFont="1" applyFill="1" applyBorder="1" applyAlignment="1">
      <alignment horizontal="center" vertical="top" wrapText="1"/>
    </xf>
    <xf numFmtId="1" fontId="32" fillId="0" borderId="5" xfId="0" applyNumberFormat="1" applyFont="1" applyFill="1" applyBorder="1"/>
    <xf numFmtId="49" fontId="30" fillId="0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9" fontId="30" fillId="0" borderId="5" xfId="0" applyNumberFormat="1" applyFont="1" applyFill="1" applyBorder="1" applyAlignment="1">
      <alignment horizontal="center"/>
    </xf>
    <xf numFmtId="1" fontId="30" fillId="0" borderId="5" xfId="0" applyNumberFormat="1" applyFont="1" applyFill="1" applyBorder="1"/>
    <xf numFmtId="3" fontId="30" fillId="0" borderId="5" xfId="0" applyNumberFormat="1" applyFont="1" applyFill="1" applyBorder="1" applyAlignment="1">
      <alignment vertical="center"/>
    </xf>
    <xf numFmtId="3" fontId="32" fillId="0" borderId="5" xfId="0" applyNumberFormat="1" applyFont="1" applyFill="1" applyBorder="1"/>
    <xf numFmtId="0" fontId="30" fillId="0" borderId="22" xfId="0" applyFont="1" applyFill="1" applyBorder="1" applyAlignment="1">
      <alignment horizontal="right"/>
    </xf>
    <xf numFmtId="0" fontId="30" fillId="0" borderId="22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top" wrapText="1"/>
    </xf>
    <xf numFmtId="1" fontId="35" fillId="0" borderId="22" xfId="0" applyNumberFormat="1" applyFont="1" applyFill="1" applyBorder="1" applyAlignment="1">
      <alignment horizontal="center" vertical="top" wrapText="1"/>
    </xf>
    <xf numFmtId="1" fontId="35" fillId="0" borderId="22" xfId="0" applyNumberFormat="1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0" fontId="31" fillId="0" borderId="22" xfId="0" applyFont="1" applyFill="1" applyBorder="1"/>
    <xf numFmtId="0" fontId="32" fillId="0" borderId="22" xfId="0" applyFont="1" applyFill="1" applyBorder="1" applyAlignment="1">
      <alignment horizontal="center" vertical="top" wrapText="1"/>
    </xf>
    <xf numFmtId="1" fontId="32" fillId="0" borderId="22" xfId="0" applyNumberFormat="1" applyFont="1" applyFill="1" applyBorder="1"/>
    <xf numFmtId="49" fontId="30" fillId="0" borderId="22" xfId="0" applyNumberFormat="1" applyFont="1" applyFill="1" applyBorder="1" applyAlignment="1">
      <alignment horizontal="center"/>
    </xf>
    <xf numFmtId="0" fontId="30" fillId="0" borderId="22" xfId="0" applyFont="1" applyFill="1" applyBorder="1"/>
    <xf numFmtId="9" fontId="30" fillId="0" borderId="22" xfId="0" applyNumberFormat="1" applyFont="1" applyFill="1" applyBorder="1" applyAlignment="1">
      <alignment horizontal="center"/>
    </xf>
    <xf numFmtId="1" fontId="30" fillId="0" borderId="22" xfId="0" applyNumberFormat="1" applyFont="1" applyFill="1" applyBorder="1"/>
    <xf numFmtId="0" fontId="30" fillId="0" borderId="1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1" fontId="32" fillId="0" borderId="15" xfId="0" applyNumberFormat="1" applyFont="1" applyFill="1" applyBorder="1" applyAlignment="1">
      <alignment vertical="center"/>
    </xf>
    <xf numFmtId="49" fontId="30" fillId="0" borderId="15" xfId="0" applyNumberFormat="1" applyFont="1" applyFill="1" applyBorder="1" applyAlignment="1">
      <alignment horizontal="center" vertical="center"/>
    </xf>
    <xf numFmtId="9" fontId="30" fillId="0" borderId="15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center"/>
    </xf>
    <xf numFmtId="0" fontId="30" fillId="0" borderId="15" xfId="0" applyFont="1" applyFill="1" applyBorder="1" applyAlignment="1"/>
    <xf numFmtId="0" fontId="30" fillId="0" borderId="17" xfId="0" applyFont="1" applyFill="1" applyBorder="1" applyAlignment="1"/>
    <xf numFmtId="0" fontId="30" fillId="0" borderId="1" xfId="0" applyFont="1" applyFill="1" applyBorder="1" applyAlignment="1"/>
    <xf numFmtId="0" fontId="35" fillId="0" borderId="18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top" wrapText="1"/>
    </xf>
    <xf numFmtId="1" fontId="35" fillId="0" borderId="13" xfId="0" applyNumberFormat="1" applyFont="1" applyFill="1" applyBorder="1" applyAlignment="1">
      <alignment horizontal="center" vertical="top" wrapText="1"/>
    </xf>
    <xf numFmtId="1" fontId="35" fillId="0" borderId="13" xfId="0" applyNumberFormat="1" applyFont="1" applyFill="1" applyBorder="1" applyAlignment="1">
      <alignment horizontal="center" vertical="center" wrapText="1"/>
    </xf>
    <xf numFmtId="1" fontId="35" fillId="0" borderId="13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/>
    <xf numFmtId="0" fontId="32" fillId="0" borderId="13" xfId="0" applyFont="1" applyFill="1" applyBorder="1" applyAlignment="1">
      <alignment horizontal="center" vertical="top" wrapText="1"/>
    </xf>
    <xf numFmtId="1" fontId="32" fillId="0" borderId="13" xfId="0" applyNumberFormat="1" applyFont="1" applyFill="1" applyBorder="1"/>
    <xf numFmtId="49" fontId="30" fillId="0" borderId="13" xfId="0" applyNumberFormat="1" applyFont="1" applyFill="1" applyBorder="1" applyAlignment="1">
      <alignment horizontal="center"/>
    </xf>
    <xf numFmtId="0" fontId="30" fillId="0" borderId="13" xfId="0" applyFont="1" applyFill="1" applyBorder="1"/>
    <xf numFmtId="3" fontId="30" fillId="0" borderId="13" xfId="0" applyNumberFormat="1" applyFont="1" applyFill="1" applyBorder="1" applyAlignment="1">
      <alignment vertical="center"/>
    </xf>
    <xf numFmtId="3" fontId="32" fillId="0" borderId="13" xfId="0" applyNumberFormat="1" applyFont="1" applyFill="1" applyBorder="1"/>
    <xf numFmtId="1" fontId="35" fillId="0" borderId="22" xfId="0" applyNumberFormat="1" applyFont="1" applyFill="1" applyBorder="1" applyAlignment="1">
      <alignment horizontal="center"/>
    </xf>
    <xf numFmtId="3" fontId="30" fillId="0" borderId="22" xfId="0" applyNumberFormat="1" applyFont="1" applyFill="1" applyBorder="1"/>
    <xf numFmtId="0" fontId="30" fillId="0" borderId="14" xfId="0" applyFont="1" applyFill="1" applyBorder="1" applyAlignment="1">
      <alignment horizontal="right"/>
    </xf>
    <xf numFmtId="0" fontId="30" fillId="0" borderId="14" xfId="0" applyFont="1" applyFill="1" applyBorder="1" applyAlignment="1">
      <alignment horizontal="center"/>
    </xf>
    <xf numFmtId="1" fontId="3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/>
    </xf>
    <xf numFmtId="0" fontId="31" fillId="0" borderId="14" xfId="0" applyFont="1" applyFill="1" applyBorder="1"/>
    <xf numFmtId="49" fontId="30" fillId="0" borderId="14" xfId="0" applyNumberFormat="1" applyFont="1" applyFill="1" applyBorder="1" applyAlignment="1">
      <alignment horizontal="center"/>
    </xf>
    <xf numFmtId="0" fontId="30" fillId="0" borderId="14" xfId="0" applyFont="1" applyFill="1" applyBorder="1"/>
    <xf numFmtId="1" fontId="30" fillId="0" borderId="14" xfId="0" applyNumberFormat="1" applyFont="1" applyFill="1" applyBorder="1"/>
    <xf numFmtId="3" fontId="30" fillId="0" borderId="14" xfId="0" applyNumberFormat="1" applyFont="1" applyFill="1" applyBorder="1"/>
    <xf numFmtId="0" fontId="8" fillId="0" borderId="29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right"/>
    </xf>
    <xf numFmtId="1" fontId="30" fillId="0" borderId="9" xfId="0" applyNumberFormat="1" applyFont="1" applyFill="1" applyBorder="1" applyAlignment="1">
      <alignment horizontal="right"/>
    </xf>
    <xf numFmtId="1" fontId="30" fillId="0" borderId="1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right"/>
    </xf>
    <xf numFmtId="3" fontId="32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right" vertical="center"/>
    </xf>
    <xf numFmtId="164" fontId="30" fillId="0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/>
    <xf numFmtId="2" fontId="31" fillId="0" borderId="1" xfId="0" applyNumberFormat="1" applyFont="1" applyFill="1" applyBorder="1"/>
    <xf numFmtId="165" fontId="30" fillId="0" borderId="1" xfId="0" applyNumberFormat="1" applyFont="1" applyFill="1" applyBorder="1"/>
    <xf numFmtId="3" fontId="30" fillId="0" borderId="1" xfId="0" applyNumberFormat="1" applyFont="1" applyFill="1" applyBorder="1"/>
    <xf numFmtId="0" fontId="12" fillId="0" borderId="0" xfId="0" applyFont="1" applyFill="1" applyAlignment="1">
      <alignment horizontal="right"/>
    </xf>
    <xf numFmtId="2" fontId="32" fillId="0" borderId="0" xfId="0" applyNumberFormat="1" applyFont="1" applyFill="1"/>
    <xf numFmtId="49" fontId="32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/>
    <xf numFmtId="2" fontId="31" fillId="0" borderId="0" xfId="0" applyNumberFormat="1" applyFont="1" applyFill="1" applyBorder="1"/>
    <xf numFmtId="165" fontId="30" fillId="0" borderId="0" xfId="0" applyNumberFormat="1" applyFont="1" applyFill="1" applyBorder="1"/>
    <xf numFmtId="0" fontId="31" fillId="0" borderId="0" xfId="0" applyFont="1" applyFill="1" applyBorder="1"/>
    <xf numFmtId="1" fontId="30" fillId="0" borderId="0" xfId="0" applyNumberFormat="1" applyFont="1" applyFill="1" applyBorder="1"/>
    <xf numFmtId="2" fontId="37" fillId="0" borderId="0" xfId="0" applyNumberFormat="1" applyFont="1" applyFill="1" applyBorder="1"/>
    <xf numFmtId="2" fontId="38" fillId="0" borderId="0" xfId="0" applyNumberFormat="1" applyFont="1" applyFill="1" applyBorder="1"/>
    <xf numFmtId="0" fontId="38" fillId="0" borderId="0" xfId="0" applyFont="1" applyFill="1" applyBorder="1"/>
    <xf numFmtId="0" fontId="8" fillId="0" borderId="0" xfId="0" applyFont="1" applyFill="1"/>
    <xf numFmtId="0" fontId="33" fillId="0" borderId="0" xfId="0" applyFont="1" applyFill="1"/>
    <xf numFmtId="2" fontId="33" fillId="0" borderId="0" xfId="0" applyNumberFormat="1" applyFont="1" applyFill="1" applyAlignment="1">
      <alignment horizontal="right"/>
    </xf>
    <xf numFmtId="2" fontId="33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horizontal="center"/>
    </xf>
    <xf numFmtId="2" fontId="33" fillId="0" borderId="0" xfId="0" applyNumberFormat="1" applyFont="1" applyFill="1"/>
    <xf numFmtId="165" fontId="30" fillId="0" borderId="0" xfId="0" applyNumberFormat="1" applyFont="1" applyFill="1"/>
    <xf numFmtId="0" fontId="31" fillId="0" borderId="0" xfId="0" applyFont="1" applyFill="1"/>
    <xf numFmtId="49" fontId="30" fillId="0" borderId="0" xfId="0" applyNumberFormat="1" applyFont="1" applyFill="1" applyAlignment="1">
      <alignment horizontal="center"/>
    </xf>
    <xf numFmtId="2" fontId="39" fillId="0" borderId="0" xfId="0" applyNumberFormat="1" applyFont="1" applyFill="1"/>
    <xf numFmtId="0" fontId="32" fillId="0" borderId="0" xfId="0" applyFont="1" applyFill="1" applyAlignment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right"/>
    </xf>
    <xf numFmtId="2" fontId="32" fillId="0" borderId="0" xfId="0" applyNumberFormat="1" applyFont="1" applyFill="1" applyAlignment="1">
      <alignment horizontal="right"/>
    </xf>
    <xf numFmtId="2" fontId="32" fillId="0" borderId="0" xfId="0" applyNumberFormat="1" applyFont="1" applyFill="1" applyAlignment="1">
      <alignment horizontal="right" vertical="center"/>
    </xf>
    <xf numFmtId="164" fontId="32" fillId="0" borderId="0" xfId="0" applyNumberFormat="1" applyFont="1" applyFill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0" fillId="0" borderId="2" xfId="0" applyFont="1" applyFill="1" applyBorder="1" applyAlignment="1"/>
    <xf numFmtId="0" fontId="40" fillId="0" borderId="4" xfId="0" applyFont="1" applyFill="1" applyBorder="1" applyAlignment="1">
      <alignment horizontal="center"/>
    </xf>
    <xf numFmtId="3" fontId="41" fillId="0" borderId="1" xfId="0" applyNumberFormat="1" applyFont="1" applyFill="1" applyBorder="1" applyAlignment="1">
      <alignment horizontal="center"/>
    </xf>
    <xf numFmtId="1" fontId="40" fillId="0" borderId="1" xfId="0" applyNumberFormat="1" applyFont="1" applyFill="1" applyBorder="1" applyAlignment="1">
      <alignment horizontal="center"/>
    </xf>
    <xf numFmtId="1" fontId="40" fillId="0" borderId="4" xfId="0" applyNumberFormat="1" applyFont="1" applyFill="1" applyBorder="1" applyAlignment="1">
      <alignment horizontal="center"/>
    </xf>
    <xf numFmtId="9" fontId="40" fillId="0" borderId="1" xfId="0" applyNumberFormat="1" applyFont="1" applyFill="1" applyBorder="1" applyAlignment="1">
      <alignment horizontal="center"/>
    </xf>
    <xf numFmtId="0" fontId="41" fillId="0" borderId="0" xfId="0" applyFont="1" applyFill="1"/>
    <xf numFmtId="0" fontId="40" fillId="0" borderId="1" xfId="0" applyFont="1" applyFill="1" applyBorder="1"/>
    <xf numFmtId="0" fontId="41" fillId="0" borderId="1" xfId="0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/>
    </xf>
    <xf numFmtId="0" fontId="42" fillId="0" borderId="0" xfId="0" applyFont="1" applyFill="1"/>
    <xf numFmtId="0" fontId="42" fillId="0" borderId="0" xfId="0" applyFont="1" applyAlignment="1">
      <alignment horizontal="left" wrapText="1"/>
    </xf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/>
    <xf numFmtId="2" fontId="33" fillId="2" borderId="5" xfId="0" applyNumberFormat="1" applyFont="1" applyFill="1" applyBorder="1" applyAlignment="1">
      <alignment horizontal="center" vertical="center" textRotation="90" wrapText="1"/>
    </xf>
    <xf numFmtId="2" fontId="33" fillId="2" borderId="13" xfId="0" applyNumberFormat="1" applyFont="1" applyFill="1" applyBorder="1" applyAlignment="1">
      <alignment horizontal="center" vertical="center" textRotation="90" wrapText="1"/>
    </xf>
    <xf numFmtId="2" fontId="12" fillId="0" borderId="2" xfId="0" applyNumberFormat="1" applyFont="1" applyFill="1" applyBorder="1" applyAlignment="1">
      <alignment horizontal="center" textRotation="90" wrapText="1"/>
    </xf>
    <xf numFmtId="2" fontId="12" fillId="0" borderId="3" xfId="0" applyNumberFormat="1" applyFont="1" applyFill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textRotation="90" wrapText="1"/>
    </xf>
    <xf numFmtId="0" fontId="12" fillId="0" borderId="2" xfId="0" applyFont="1" applyFill="1" applyBorder="1" applyAlignment="1">
      <alignment horizontal="center" textRotation="90" wrapText="1"/>
    </xf>
    <xf numFmtId="0" fontId="34" fillId="0" borderId="4" xfId="0" applyFont="1" applyFill="1" applyBorder="1" applyAlignment="1">
      <alignment horizontal="center" textRotation="90" wrapText="1"/>
    </xf>
    <xf numFmtId="0" fontId="12" fillId="0" borderId="4" xfId="0" applyFont="1" applyFill="1" applyBorder="1" applyAlignment="1">
      <alignment horizontal="center" textRotation="90" wrapText="1"/>
    </xf>
    <xf numFmtId="0" fontId="33" fillId="0" borderId="5" xfId="0" applyFont="1" applyFill="1" applyBorder="1" applyAlignment="1">
      <alignment horizontal="center" vertical="center" textRotation="90" wrapText="1"/>
    </xf>
    <xf numFmtId="0" fontId="33" fillId="0" borderId="13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33" fillId="2" borderId="5" xfId="0" applyFont="1" applyFill="1" applyBorder="1" applyAlignment="1">
      <alignment horizontal="center" vertical="center" textRotation="90" wrapText="1"/>
    </xf>
    <xf numFmtId="0" fontId="33" fillId="2" borderId="13" xfId="0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vertical="center" wrapText="1"/>
    </xf>
    <xf numFmtId="0" fontId="35" fillId="0" borderId="31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vertical="center" wrapText="1"/>
    </xf>
    <xf numFmtId="0" fontId="35" fillId="0" borderId="34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3"/>
  <sheetViews>
    <sheetView view="pageBreakPreview" topLeftCell="A2" zoomScale="60" zoomScaleNormal="146" workbookViewId="0">
      <pane xSplit="6" ySplit="15" topLeftCell="G59" activePane="bottomRight" state="frozen"/>
      <selection activeCell="A2" sqref="A2"/>
      <selection pane="topRight" activeCell="F2" sqref="F2"/>
      <selection pane="bottomLeft" activeCell="A18" sqref="A18"/>
      <selection pane="bottomRight" activeCell="D11" sqref="D11:W11"/>
    </sheetView>
  </sheetViews>
  <sheetFormatPr defaultColWidth="9.140625" defaultRowHeight="15.75" x14ac:dyDescent="0.25"/>
  <cols>
    <col min="1" max="1" width="9.140625" style="10"/>
    <col min="2" max="2" width="23.5703125" style="53" customWidth="1"/>
    <col min="3" max="3" width="18.42578125" style="54" customWidth="1"/>
    <col min="4" max="4" width="7.7109375" style="55" customWidth="1"/>
    <col min="5" max="5" width="8.28515625" style="55" customWidth="1"/>
    <col min="6" max="6" width="6.28515625" style="55" customWidth="1"/>
    <col min="7" max="7" width="8" style="56" customWidth="1"/>
    <col min="8" max="8" width="8.140625" style="55" customWidth="1"/>
    <col min="9" max="9" width="9.42578125" style="55" customWidth="1"/>
    <col min="10" max="10" width="4.140625" style="55" customWidth="1"/>
    <col min="11" max="11" width="7.7109375" style="56" customWidth="1"/>
    <col min="12" max="12" width="5.5703125" style="56" customWidth="1"/>
    <col min="13" max="13" width="6.28515625" style="56" customWidth="1"/>
    <col min="14" max="14" width="7.7109375" style="56" customWidth="1"/>
    <col min="15" max="15" width="11.140625" style="57" hidden="1" customWidth="1"/>
    <col min="16" max="16" width="9.85546875" style="58" hidden="1" customWidth="1"/>
    <col min="17" max="17" width="10" style="57" hidden="1" customWidth="1"/>
    <col min="18" max="18" width="4.85546875" style="59" customWidth="1"/>
    <col min="19" max="19" width="5" style="60" customWidth="1"/>
    <col min="20" max="20" width="5.42578125" style="60" customWidth="1"/>
    <col min="21" max="21" width="5.7109375" style="57" customWidth="1"/>
    <col min="22" max="22" width="5" style="60" customWidth="1"/>
    <col min="23" max="23" width="8.28515625" style="60" customWidth="1"/>
    <col min="24" max="24" width="11.42578125" style="61" customWidth="1"/>
    <col min="25" max="25" width="6.7109375" style="56" customWidth="1"/>
    <col min="26" max="27" width="9.140625" style="56" customWidth="1"/>
    <col min="28" max="28" width="6.28515625" style="56" customWidth="1"/>
    <col min="29" max="29" width="12.85546875" style="361" customWidth="1"/>
    <col min="30" max="30" width="6.5703125" style="362" customWidth="1"/>
    <col min="31" max="31" width="8.28515625" style="56" customWidth="1"/>
    <col min="32" max="32" width="10.5703125" style="54" customWidth="1"/>
    <col min="33" max="33" width="4.140625" style="363" customWidth="1"/>
    <col min="34" max="34" width="5.28515625" style="54" customWidth="1"/>
    <col min="35" max="35" width="7.42578125" style="363" customWidth="1"/>
    <col min="36" max="36" width="8.5703125" style="54" customWidth="1"/>
    <col min="37" max="37" width="9.140625" style="54" customWidth="1"/>
    <col min="38" max="38" width="9.5703125" style="362" customWidth="1"/>
    <col min="39" max="39" width="9.5703125" style="3" customWidth="1"/>
    <col min="40" max="40" width="11" style="8" customWidth="1"/>
    <col min="41" max="44" width="9.140625" style="8"/>
    <col min="45" max="75" width="9.140625" style="9"/>
    <col min="76" max="16384" width="9.140625" style="10"/>
  </cols>
  <sheetData>
    <row r="1" spans="2:75" x14ac:dyDescent="0.25">
      <c r="AA1" s="62"/>
      <c r="AC1" s="63"/>
      <c r="AD1" s="64" t="s">
        <v>23</v>
      </c>
      <c r="AE1" s="64" t="s">
        <v>24</v>
      </c>
      <c r="AF1" s="65" t="s">
        <v>25</v>
      </c>
      <c r="AG1" s="66"/>
      <c r="AH1" s="65" t="s">
        <v>26</v>
      </c>
      <c r="AI1" s="67"/>
      <c r="AJ1" s="68"/>
      <c r="AK1" s="68"/>
      <c r="AL1" s="68"/>
      <c r="AM1" s="1"/>
    </row>
    <row r="2" spans="2:75" x14ac:dyDescent="0.25">
      <c r="AA2" s="69" t="s">
        <v>27</v>
      </c>
      <c r="AB2" s="70"/>
      <c r="AC2" s="71"/>
      <c r="AD2" s="64">
        <v>7</v>
      </c>
      <c r="AE2" s="64">
        <v>7</v>
      </c>
      <c r="AF2" s="65">
        <v>1</v>
      </c>
      <c r="AG2" s="66"/>
      <c r="AH2" s="72">
        <f>AD2+AE2+AF2</f>
        <v>15</v>
      </c>
      <c r="AI2" s="73"/>
      <c r="AJ2" s="74"/>
      <c r="AK2" s="74"/>
      <c r="AL2" s="74"/>
      <c r="AM2" s="2"/>
    </row>
    <row r="3" spans="2:75" ht="15" customHeight="1" x14ac:dyDescent="0.25">
      <c r="B3" s="421" t="s">
        <v>28</v>
      </c>
      <c r="C3" s="421"/>
      <c r="D3" s="421"/>
      <c r="E3" s="421"/>
      <c r="F3" s="421"/>
      <c r="G3" s="421"/>
      <c r="H3" s="75"/>
      <c r="I3" s="75"/>
      <c r="J3" s="75"/>
      <c r="K3" s="76"/>
      <c r="L3" s="76"/>
      <c r="M3" s="76"/>
      <c r="N3" s="76"/>
      <c r="AA3" s="69" t="s">
        <v>29</v>
      </c>
      <c r="AB3" s="70"/>
      <c r="AC3" s="71"/>
      <c r="AD3" s="77">
        <v>6</v>
      </c>
      <c r="AE3" s="77">
        <v>7</v>
      </c>
      <c r="AF3" s="78">
        <v>1</v>
      </c>
      <c r="AG3" s="66"/>
      <c r="AH3" s="79">
        <f t="shared" ref="AH3:AH13" si="0">AD3+AE3+AF3</f>
        <v>14</v>
      </c>
      <c r="AI3" s="80"/>
      <c r="AJ3" s="81"/>
      <c r="AK3" s="74"/>
      <c r="AL3" s="74"/>
      <c r="AM3" s="2"/>
    </row>
    <row r="4" spans="2:75" x14ac:dyDescent="0.25">
      <c r="B4" s="421" t="s">
        <v>30</v>
      </c>
      <c r="C4" s="421"/>
      <c r="D4" s="421"/>
      <c r="E4" s="421"/>
      <c r="F4" s="421"/>
      <c r="G4" s="421"/>
      <c r="H4" s="421"/>
      <c r="I4" s="75"/>
      <c r="J4" s="75"/>
      <c r="K4" s="76"/>
      <c r="L4" s="76"/>
      <c r="M4" s="76"/>
      <c r="N4" s="76"/>
      <c r="AA4" s="69" t="s">
        <v>31</v>
      </c>
      <c r="AB4" s="70"/>
      <c r="AC4" s="71"/>
      <c r="AD4" s="77">
        <v>1</v>
      </c>
      <c r="AE4" s="77"/>
      <c r="AF4" s="78"/>
      <c r="AG4" s="66"/>
      <c r="AH4" s="79">
        <f t="shared" si="0"/>
        <v>1</v>
      </c>
      <c r="AI4" s="80"/>
      <c r="AJ4" s="81"/>
      <c r="AK4" s="74"/>
      <c r="AL4" s="74"/>
      <c r="AM4" s="2"/>
    </row>
    <row r="5" spans="2:75" ht="17.25" customHeight="1" x14ac:dyDescent="0.25">
      <c r="B5" s="422" t="s">
        <v>32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82"/>
      <c r="AA5" s="69" t="s">
        <v>33</v>
      </c>
      <c r="AB5" s="70"/>
      <c r="AC5" s="71"/>
      <c r="AD5" s="83">
        <f>AD6+AD7</f>
        <v>127</v>
      </c>
      <c r="AE5" s="83">
        <f>AE6+AE7</f>
        <v>126</v>
      </c>
      <c r="AF5" s="83">
        <f>AF6+AF7</f>
        <v>5</v>
      </c>
      <c r="AG5" s="84"/>
      <c r="AH5" s="83">
        <f>AH6+AH7</f>
        <v>258</v>
      </c>
      <c r="AI5" s="85"/>
      <c r="AJ5" s="86"/>
      <c r="AK5" s="74"/>
      <c r="AL5" s="74"/>
      <c r="AM5" s="2"/>
    </row>
    <row r="6" spans="2:75" ht="14.25" customHeight="1" x14ac:dyDescent="0.25">
      <c r="B6" s="423" t="s">
        <v>236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76"/>
      <c r="N6" s="76"/>
      <c r="AA6" s="69" t="s">
        <v>34</v>
      </c>
      <c r="AB6" s="70"/>
      <c r="AC6" s="71"/>
      <c r="AD6" s="77">
        <v>112</v>
      </c>
      <c r="AE6" s="77">
        <v>126</v>
      </c>
      <c r="AF6" s="78">
        <v>5</v>
      </c>
      <c r="AG6" s="66"/>
      <c r="AH6" s="87">
        <v>243</v>
      </c>
      <c r="AI6" s="80"/>
      <c r="AJ6" s="81"/>
      <c r="AK6" s="74"/>
      <c r="AL6" s="74"/>
      <c r="AM6" s="2"/>
    </row>
    <row r="7" spans="2:75" x14ac:dyDescent="0.25">
      <c r="B7" s="88"/>
      <c r="C7" s="89"/>
      <c r="D7" s="90"/>
      <c r="E7" s="90"/>
      <c r="F7" s="90"/>
      <c r="G7" s="90"/>
      <c r="AA7" s="69" t="s">
        <v>35</v>
      </c>
      <c r="AB7" s="70"/>
      <c r="AC7" s="71"/>
      <c r="AD7" s="77">
        <v>15</v>
      </c>
      <c r="AE7" s="77"/>
      <c r="AF7" s="78"/>
      <c r="AG7" s="66"/>
      <c r="AH7" s="79">
        <f t="shared" si="0"/>
        <v>15</v>
      </c>
      <c r="AI7" s="80"/>
      <c r="AJ7" s="81"/>
      <c r="AK7" s="74"/>
      <c r="AL7" s="74"/>
      <c r="AM7" s="2"/>
    </row>
    <row r="8" spans="2:75" x14ac:dyDescent="0.25">
      <c r="C8" s="89"/>
      <c r="D8" s="91"/>
      <c r="E8" s="91"/>
      <c r="AA8" s="69" t="s">
        <v>36</v>
      </c>
      <c r="AB8" s="70"/>
      <c r="AC8" s="71"/>
      <c r="AD8" s="77">
        <v>180</v>
      </c>
      <c r="AE8" s="77">
        <v>241</v>
      </c>
      <c r="AF8" s="77">
        <v>35</v>
      </c>
      <c r="AG8" s="66"/>
      <c r="AH8" s="72">
        <v>456</v>
      </c>
      <c r="AI8" s="73"/>
      <c r="AJ8" s="74"/>
      <c r="AK8" s="74"/>
      <c r="AL8" s="74"/>
      <c r="AM8" s="2"/>
    </row>
    <row r="9" spans="2:75" x14ac:dyDescent="0.25">
      <c r="C9" s="89"/>
      <c r="D9" s="91"/>
      <c r="E9" s="91"/>
      <c r="AA9" s="69" t="s">
        <v>37</v>
      </c>
      <c r="AB9" s="70"/>
      <c r="AC9" s="71"/>
      <c r="AD9" s="77">
        <v>160</v>
      </c>
      <c r="AE9" s="77">
        <v>241</v>
      </c>
      <c r="AF9" s="78">
        <v>35</v>
      </c>
      <c r="AG9" s="66"/>
      <c r="AH9" s="79">
        <f t="shared" si="0"/>
        <v>436</v>
      </c>
      <c r="AI9" s="80"/>
      <c r="AJ9" s="81"/>
      <c r="AK9" s="74"/>
      <c r="AL9" s="74"/>
      <c r="AM9" s="2"/>
    </row>
    <row r="10" spans="2:75" x14ac:dyDescent="0.25">
      <c r="B10" s="88"/>
      <c r="C10" s="89"/>
      <c r="D10" s="91"/>
      <c r="E10" s="91"/>
      <c r="F10" s="419" t="s">
        <v>38</v>
      </c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6"/>
      <c r="W10" s="46"/>
      <c r="AA10" s="92" t="s">
        <v>39</v>
      </c>
      <c r="AB10" s="70"/>
      <c r="AC10" s="71"/>
      <c r="AD10" s="77">
        <v>20</v>
      </c>
      <c r="AE10" s="93"/>
      <c r="AF10" s="94"/>
      <c r="AG10" s="95"/>
      <c r="AH10" s="79">
        <f t="shared" si="0"/>
        <v>20</v>
      </c>
      <c r="AI10" s="80"/>
      <c r="AJ10" s="81"/>
      <c r="AK10" s="74"/>
      <c r="AL10" s="74"/>
      <c r="AM10" s="2"/>
    </row>
    <row r="11" spans="2:75" ht="38.25" customHeight="1" x14ac:dyDescent="0.25">
      <c r="B11" s="88"/>
      <c r="C11" s="89"/>
      <c r="D11" s="426" t="s">
        <v>245</v>
      </c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AA11" s="69" t="s">
        <v>40</v>
      </c>
      <c r="AB11" s="70"/>
      <c r="AC11" s="71"/>
      <c r="AD11" s="77">
        <v>25.3</v>
      </c>
      <c r="AE11" s="77">
        <v>13.4</v>
      </c>
      <c r="AF11" s="77">
        <v>1.9</v>
      </c>
      <c r="AG11" s="77">
        <f>AG12+AG13</f>
        <v>0</v>
      </c>
      <c r="AH11" s="83">
        <v>25.3</v>
      </c>
      <c r="AI11" s="73"/>
      <c r="AJ11" s="74"/>
      <c r="AK11" s="74"/>
      <c r="AL11" s="74"/>
      <c r="AM11" s="2"/>
    </row>
    <row r="12" spans="2:75" x14ac:dyDescent="0.25">
      <c r="C12" s="89"/>
      <c r="D12" s="91"/>
      <c r="E12" s="91"/>
      <c r="F12" s="419" t="s">
        <v>237</v>
      </c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6"/>
      <c r="W12" s="46"/>
      <c r="AA12" s="69" t="s">
        <v>41</v>
      </c>
      <c r="AB12" s="70"/>
      <c r="AC12" s="71"/>
      <c r="AD12" s="77">
        <v>8.9</v>
      </c>
      <c r="AE12" s="77">
        <v>13.4</v>
      </c>
      <c r="AF12" s="78">
        <v>1.9</v>
      </c>
      <c r="AG12" s="66"/>
      <c r="AH12" s="79">
        <f t="shared" si="0"/>
        <v>24.2</v>
      </c>
      <c r="AI12" s="80"/>
      <c r="AJ12" s="81"/>
      <c r="AK12" s="74"/>
      <c r="AL12" s="74"/>
      <c r="AM12" s="2"/>
    </row>
    <row r="13" spans="2:75" x14ac:dyDescent="0.25">
      <c r="B13" s="88"/>
      <c r="C13" s="89"/>
      <c r="D13" s="91"/>
      <c r="E13" s="91"/>
      <c r="F13" s="420" t="s">
        <v>61</v>
      </c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55"/>
      <c r="W13" s="55"/>
      <c r="AA13" s="69" t="s">
        <v>42</v>
      </c>
      <c r="AB13" s="70"/>
      <c r="AC13" s="71"/>
      <c r="AD13" s="77">
        <v>1.1000000000000001</v>
      </c>
      <c r="AE13" s="77"/>
      <c r="AF13" s="78"/>
      <c r="AG13" s="66"/>
      <c r="AH13" s="79">
        <f t="shared" si="0"/>
        <v>1.1000000000000001</v>
      </c>
      <c r="AI13" s="80"/>
      <c r="AJ13" s="81"/>
      <c r="AK13" s="74"/>
      <c r="AL13" s="74"/>
      <c r="AM13" s="2"/>
    </row>
    <row r="14" spans="2:75" s="13" customFormat="1" ht="51.75" customHeight="1" x14ac:dyDescent="0.25">
      <c r="B14" s="424" t="s">
        <v>22</v>
      </c>
      <c r="C14" s="397" t="s">
        <v>43</v>
      </c>
      <c r="D14" s="397" t="s">
        <v>68</v>
      </c>
      <c r="E14" s="407" t="s">
        <v>44</v>
      </c>
      <c r="F14" s="409"/>
      <c r="G14" s="397" t="s">
        <v>45</v>
      </c>
      <c r="H14" s="397" t="s">
        <v>69</v>
      </c>
      <c r="I14" s="397" t="s">
        <v>238</v>
      </c>
      <c r="J14" s="397" t="s">
        <v>167</v>
      </c>
      <c r="K14" s="407" t="s">
        <v>46</v>
      </c>
      <c r="L14" s="408"/>
      <c r="M14" s="409"/>
      <c r="N14" s="397" t="s">
        <v>168</v>
      </c>
      <c r="O14" s="413" t="s">
        <v>47</v>
      </c>
      <c r="P14" s="414"/>
      <c r="Q14" s="415"/>
      <c r="R14" s="413" t="s">
        <v>166</v>
      </c>
      <c r="S14" s="414"/>
      <c r="T14" s="414"/>
      <c r="U14" s="415"/>
      <c r="V14" s="397" t="s">
        <v>169</v>
      </c>
      <c r="W14" s="399" t="s">
        <v>170</v>
      </c>
      <c r="X14" s="387" t="s">
        <v>165</v>
      </c>
      <c r="Y14" s="389" t="s">
        <v>48</v>
      </c>
      <c r="Z14" s="390"/>
      <c r="AA14" s="390"/>
      <c r="AB14" s="391" t="s">
        <v>49</v>
      </c>
      <c r="AC14" s="391"/>
      <c r="AD14" s="96" t="s">
        <v>50</v>
      </c>
      <c r="AE14" s="392" t="s">
        <v>51</v>
      </c>
      <c r="AF14" s="393"/>
      <c r="AG14" s="391" t="s">
        <v>52</v>
      </c>
      <c r="AH14" s="391"/>
      <c r="AI14" s="392" t="s">
        <v>53</v>
      </c>
      <c r="AJ14" s="394"/>
      <c r="AK14" s="97" t="s">
        <v>70</v>
      </c>
      <c r="AL14" s="395" t="s">
        <v>59</v>
      </c>
      <c r="AM14" s="38"/>
      <c r="AN14" s="11"/>
      <c r="AO14" s="11"/>
      <c r="AP14" s="11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</row>
    <row r="15" spans="2:75" s="22" customFormat="1" ht="27" hidden="1" customHeight="1" x14ac:dyDescent="0.25">
      <c r="B15" s="425"/>
      <c r="C15" s="398"/>
      <c r="D15" s="398"/>
      <c r="E15" s="410"/>
      <c r="F15" s="412"/>
      <c r="G15" s="398"/>
      <c r="H15" s="398"/>
      <c r="I15" s="398"/>
      <c r="J15" s="398"/>
      <c r="K15" s="410"/>
      <c r="L15" s="411"/>
      <c r="M15" s="412"/>
      <c r="N15" s="398"/>
      <c r="O15" s="416"/>
      <c r="P15" s="417"/>
      <c r="Q15" s="418"/>
      <c r="R15" s="416"/>
      <c r="S15" s="417"/>
      <c r="T15" s="417"/>
      <c r="U15" s="418"/>
      <c r="V15" s="398"/>
      <c r="W15" s="400"/>
      <c r="X15" s="388"/>
      <c r="Y15" s="397" t="s">
        <v>54</v>
      </c>
      <c r="Z15" s="399" t="s">
        <v>171</v>
      </c>
      <c r="AA15" s="399" t="s">
        <v>55</v>
      </c>
      <c r="AB15" s="397" t="s">
        <v>56</v>
      </c>
      <c r="AC15" s="399" t="s">
        <v>57</v>
      </c>
      <c r="AD15" s="401" t="s">
        <v>57</v>
      </c>
      <c r="AE15" s="397" t="s">
        <v>56</v>
      </c>
      <c r="AF15" s="399" t="s">
        <v>57</v>
      </c>
      <c r="AG15" s="403" t="s">
        <v>58</v>
      </c>
      <c r="AH15" s="405" t="s">
        <v>57</v>
      </c>
      <c r="AI15" s="403" t="s">
        <v>58</v>
      </c>
      <c r="AJ15" s="406" t="s">
        <v>57</v>
      </c>
      <c r="AK15" s="406" t="s">
        <v>57</v>
      </c>
      <c r="AL15" s="396"/>
      <c r="AM15" s="38"/>
      <c r="AN15" s="20"/>
      <c r="AO15" s="20"/>
      <c r="AP15" s="20"/>
      <c r="AQ15" s="20"/>
      <c r="AR15" s="20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2:75" s="25" customFormat="1" ht="41.25" customHeight="1" thickBot="1" x14ac:dyDescent="0.25">
      <c r="B16" s="425"/>
      <c r="C16" s="398"/>
      <c r="D16" s="398"/>
      <c r="E16" s="98" t="s">
        <v>60</v>
      </c>
      <c r="F16" s="98" t="s">
        <v>62</v>
      </c>
      <c r="G16" s="398"/>
      <c r="H16" s="398"/>
      <c r="I16" s="398"/>
      <c r="J16" s="398"/>
      <c r="K16" s="99" t="s">
        <v>65</v>
      </c>
      <c r="L16" s="99" t="s">
        <v>66</v>
      </c>
      <c r="M16" s="99" t="s">
        <v>67</v>
      </c>
      <c r="N16" s="398"/>
      <c r="O16" s="99" t="s">
        <v>65</v>
      </c>
      <c r="P16" s="100" t="s">
        <v>66</v>
      </c>
      <c r="Q16" s="99" t="s">
        <v>67</v>
      </c>
      <c r="R16" s="101" t="s">
        <v>58</v>
      </c>
      <c r="S16" s="99" t="s">
        <v>65</v>
      </c>
      <c r="T16" s="99" t="s">
        <v>66</v>
      </c>
      <c r="U16" s="99" t="s">
        <v>67</v>
      </c>
      <c r="V16" s="398"/>
      <c r="W16" s="400"/>
      <c r="X16" s="388"/>
      <c r="Y16" s="398"/>
      <c r="Z16" s="400"/>
      <c r="AA16" s="400"/>
      <c r="AB16" s="398"/>
      <c r="AC16" s="400"/>
      <c r="AD16" s="402"/>
      <c r="AE16" s="398"/>
      <c r="AF16" s="400"/>
      <c r="AG16" s="404"/>
      <c r="AH16" s="397"/>
      <c r="AI16" s="404"/>
      <c r="AJ16" s="399"/>
      <c r="AK16" s="399"/>
      <c r="AL16" s="396"/>
      <c r="AM16" s="38"/>
      <c r="AN16" s="23"/>
      <c r="AO16" s="23"/>
      <c r="AP16" s="23"/>
      <c r="AQ16" s="23"/>
      <c r="AR16" s="23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</row>
    <row r="17" spans="2:75" ht="16.899999999999999" customHeight="1" thickBot="1" x14ac:dyDescent="0.3">
      <c r="B17" s="430" t="s">
        <v>72</v>
      </c>
      <c r="C17" s="102" t="s">
        <v>73</v>
      </c>
      <c r="D17" s="432" t="s">
        <v>74</v>
      </c>
      <c r="E17" s="432" t="s">
        <v>75</v>
      </c>
      <c r="F17" s="432" t="s">
        <v>149</v>
      </c>
      <c r="G17" s="432" t="s">
        <v>76</v>
      </c>
      <c r="H17" s="103">
        <v>95741</v>
      </c>
      <c r="I17" s="104">
        <f>(H17*50/100)+H17</f>
        <v>143611.5</v>
      </c>
      <c r="J17" s="105"/>
      <c r="K17" s="106"/>
      <c r="L17" s="106"/>
      <c r="M17" s="106">
        <v>2</v>
      </c>
      <c r="N17" s="106">
        <f>I17*J17/20</f>
        <v>0</v>
      </c>
      <c r="O17" s="107">
        <f t="shared" ref="O17:O48" si="1">I17*K17/18</f>
        <v>0</v>
      </c>
      <c r="P17" s="108">
        <f t="shared" ref="P17:P28" si="2">I17*L17/18</f>
        <v>0</v>
      </c>
      <c r="Q17" s="107">
        <f>I17*M17/18</f>
        <v>15956.833333333334</v>
      </c>
      <c r="R17" s="106">
        <v>50</v>
      </c>
      <c r="S17" s="106"/>
      <c r="T17" s="106"/>
      <c r="U17" s="106">
        <v>1</v>
      </c>
      <c r="V17" s="106">
        <f>U17+T17+S17</f>
        <v>1</v>
      </c>
      <c r="W17" s="107">
        <f>17697*R17/18*V17/100</f>
        <v>491.58333333333337</v>
      </c>
      <c r="X17" s="109">
        <f>O17+P17+Q17+N17</f>
        <v>15956.833333333334</v>
      </c>
      <c r="Y17" s="110"/>
      <c r="Z17" s="109"/>
      <c r="AA17" s="111"/>
      <c r="AB17" s="111"/>
      <c r="AC17" s="109">
        <f>7078/18*AB17</f>
        <v>0</v>
      </c>
      <c r="AD17" s="112"/>
      <c r="AE17" s="113">
        <f t="shared" ref="AE17:AE48" si="3">K17+J17+L17+M17</f>
        <v>2</v>
      </c>
      <c r="AF17" s="114">
        <f>I17*AE17/18*30%</f>
        <v>4787.05</v>
      </c>
      <c r="AG17" s="115"/>
      <c r="AH17" s="116"/>
      <c r="AI17" s="117"/>
      <c r="AJ17" s="118"/>
      <c r="AK17" s="119"/>
      <c r="AL17" s="120">
        <f>X17+W17+Z17+AA17+AC17+AD17+AF17+AH17+AJ17+AK17</f>
        <v>21235.466666666667</v>
      </c>
      <c r="AM17" s="39"/>
    </row>
    <row r="18" spans="2:75" ht="16.899999999999999" customHeight="1" thickBot="1" x14ac:dyDescent="0.3">
      <c r="B18" s="431"/>
      <c r="C18" s="121" t="s">
        <v>77</v>
      </c>
      <c r="D18" s="433"/>
      <c r="E18" s="433"/>
      <c r="F18" s="433"/>
      <c r="G18" s="433"/>
      <c r="H18" s="122">
        <v>95741</v>
      </c>
      <c r="I18" s="104">
        <f t="shared" ref="I18:I84" si="4">(H18*50/100)+H18</f>
        <v>143611.5</v>
      </c>
      <c r="J18" s="123"/>
      <c r="K18" s="124"/>
      <c r="L18" s="124">
        <v>5</v>
      </c>
      <c r="M18" s="124">
        <v>2</v>
      </c>
      <c r="N18" s="124">
        <f t="shared" ref="N18:N83" si="5">I18*J18/20</f>
        <v>0</v>
      </c>
      <c r="O18" s="125">
        <f t="shared" si="1"/>
        <v>0</v>
      </c>
      <c r="P18" s="126">
        <f t="shared" si="2"/>
        <v>39892.083333333336</v>
      </c>
      <c r="Q18" s="125">
        <f>I17*M18/18</f>
        <v>15956.833333333334</v>
      </c>
      <c r="R18" s="124">
        <v>50</v>
      </c>
      <c r="S18" s="124"/>
      <c r="T18" s="124">
        <v>3.5</v>
      </c>
      <c r="U18" s="124">
        <v>1</v>
      </c>
      <c r="V18" s="124">
        <f>U18+T18+S18</f>
        <v>4.5</v>
      </c>
      <c r="W18" s="125">
        <f t="shared" ref="W18:W84" si="6">17697*R18/18*V18/100</f>
        <v>2212.125</v>
      </c>
      <c r="X18" s="127">
        <f t="shared" ref="X18:X84" si="7">O18+P18+Q18+N18</f>
        <v>55848.916666666672</v>
      </c>
      <c r="Y18" s="128"/>
      <c r="Z18" s="127"/>
      <c r="AA18" s="128"/>
      <c r="AB18" s="128">
        <v>2</v>
      </c>
      <c r="AC18" s="127">
        <f>7078/18*AB18</f>
        <v>786.44444444444446</v>
      </c>
      <c r="AD18" s="129"/>
      <c r="AE18" s="130">
        <f t="shared" si="3"/>
        <v>7</v>
      </c>
      <c r="AF18" s="131">
        <f t="shared" ref="AF18:AF84" si="8">I18*AE18/18*30%</f>
        <v>16754.674999999999</v>
      </c>
      <c r="AG18" s="132"/>
      <c r="AH18" s="133"/>
      <c r="AI18" s="134"/>
      <c r="AJ18" s="135"/>
      <c r="AK18" s="136"/>
      <c r="AL18" s="137">
        <f>X18+W18+Z18+AA18+AC18+AD18+AF18+AH18+AJ18+AK18</f>
        <v>75602.161111111112</v>
      </c>
      <c r="AM18" s="39"/>
    </row>
    <row r="19" spans="2:75" ht="16.899999999999999" customHeight="1" thickBot="1" x14ac:dyDescent="0.3">
      <c r="B19" s="430" t="s">
        <v>78</v>
      </c>
      <c r="C19" s="138" t="s">
        <v>79</v>
      </c>
      <c r="D19" s="432" t="s">
        <v>74</v>
      </c>
      <c r="E19" s="428" t="s">
        <v>80</v>
      </c>
      <c r="F19" s="139" t="s">
        <v>150</v>
      </c>
      <c r="G19" s="435">
        <v>21</v>
      </c>
      <c r="H19" s="140">
        <v>90609</v>
      </c>
      <c r="I19" s="104">
        <f t="shared" si="4"/>
        <v>135913.5</v>
      </c>
      <c r="J19" s="141"/>
      <c r="K19" s="138"/>
      <c r="L19" s="142">
        <v>7</v>
      </c>
      <c r="M19" s="142">
        <v>3</v>
      </c>
      <c r="N19" s="143">
        <f t="shared" si="5"/>
        <v>0</v>
      </c>
      <c r="O19" s="144">
        <f t="shared" si="1"/>
        <v>0</v>
      </c>
      <c r="P19" s="145">
        <f t="shared" si="2"/>
        <v>52855.25</v>
      </c>
      <c r="Q19" s="144">
        <f t="shared" ref="Q19:Q84" si="9">I19*M19/18</f>
        <v>22652.25</v>
      </c>
      <c r="R19" s="146">
        <v>40</v>
      </c>
      <c r="S19" s="142"/>
      <c r="T19" s="142">
        <v>5</v>
      </c>
      <c r="U19" s="142">
        <v>1</v>
      </c>
      <c r="V19" s="142">
        <f>S19+T19+U19</f>
        <v>6</v>
      </c>
      <c r="W19" s="144">
        <f t="shared" si="6"/>
        <v>2359.6</v>
      </c>
      <c r="X19" s="147">
        <f t="shared" si="7"/>
        <v>75507.5</v>
      </c>
      <c r="Y19" s="148" t="s">
        <v>241</v>
      </c>
      <c r="Z19" s="149">
        <f>17697*60/100/2</f>
        <v>5309.1</v>
      </c>
      <c r="AA19" s="148">
        <v>3539</v>
      </c>
      <c r="AB19" s="148">
        <v>5</v>
      </c>
      <c r="AC19" s="147">
        <f t="shared" ref="AC19:AC81" si="10">7078/18*AB19</f>
        <v>1966.1111111111111</v>
      </c>
      <c r="AD19" s="150">
        <v>9832</v>
      </c>
      <c r="AE19" s="151">
        <f t="shared" si="3"/>
        <v>10</v>
      </c>
      <c r="AF19" s="150">
        <f t="shared" si="8"/>
        <v>22652.25</v>
      </c>
      <c r="AG19" s="152"/>
      <c r="AH19" s="153"/>
      <c r="AI19" s="154">
        <v>0.35</v>
      </c>
      <c r="AJ19" s="155">
        <f>(O19+P19+Q19)*AI19</f>
        <v>26427.625</v>
      </c>
      <c r="AK19" s="156"/>
      <c r="AL19" s="157">
        <f>X19+W19+Z19+AA19+AC19+AD19+AF19+AH19+AJ19+AK19</f>
        <v>147593.18611111114</v>
      </c>
      <c r="AM19" s="39"/>
    </row>
    <row r="20" spans="2:75" ht="16.899999999999999" customHeight="1" thickBot="1" x14ac:dyDescent="0.3">
      <c r="B20" s="431"/>
      <c r="C20" s="158" t="s">
        <v>81</v>
      </c>
      <c r="D20" s="433"/>
      <c r="E20" s="434"/>
      <c r="F20" s="159" t="s">
        <v>150</v>
      </c>
      <c r="G20" s="436"/>
      <c r="H20" s="140">
        <v>90609</v>
      </c>
      <c r="I20" s="104">
        <f t="shared" si="4"/>
        <v>135913.5</v>
      </c>
      <c r="J20" s="123"/>
      <c r="K20" s="158"/>
      <c r="L20" s="160">
        <v>2</v>
      </c>
      <c r="M20" s="160"/>
      <c r="N20" s="124">
        <f t="shared" si="5"/>
        <v>0</v>
      </c>
      <c r="O20" s="125">
        <f t="shared" si="1"/>
        <v>0</v>
      </c>
      <c r="P20" s="126">
        <f t="shared" si="2"/>
        <v>15101.5</v>
      </c>
      <c r="Q20" s="125">
        <f t="shared" si="9"/>
        <v>0</v>
      </c>
      <c r="R20" s="161"/>
      <c r="S20" s="160"/>
      <c r="T20" s="160"/>
      <c r="U20" s="160"/>
      <c r="V20" s="160">
        <f>S20+T20+U20</f>
        <v>0</v>
      </c>
      <c r="W20" s="125">
        <f t="shared" si="6"/>
        <v>0</v>
      </c>
      <c r="X20" s="127">
        <f t="shared" si="7"/>
        <v>15101.5</v>
      </c>
      <c r="Y20" s="162"/>
      <c r="Z20" s="163"/>
      <c r="AA20" s="162"/>
      <c r="AB20" s="162">
        <v>2</v>
      </c>
      <c r="AC20" s="127">
        <f t="shared" si="10"/>
        <v>786.44444444444446</v>
      </c>
      <c r="AD20" s="164"/>
      <c r="AE20" s="130">
        <f t="shared" si="3"/>
        <v>2</v>
      </c>
      <c r="AF20" s="131">
        <f t="shared" si="8"/>
        <v>4530.45</v>
      </c>
      <c r="AG20" s="165"/>
      <c r="AH20" s="166"/>
      <c r="AI20" s="154">
        <v>0.35</v>
      </c>
      <c r="AJ20" s="155">
        <f>(O20+P20+Q20)*AI20</f>
        <v>5285.5249999999996</v>
      </c>
      <c r="AK20" s="167"/>
      <c r="AL20" s="137">
        <f t="shared" ref="AL20" si="11">X20+W20+Z20+AA20+AC20+AD20+AF20+AH20+AJ20+AK20</f>
        <v>25703.919444444444</v>
      </c>
      <c r="AM20" s="39"/>
    </row>
    <row r="21" spans="2:75" s="13" customFormat="1" ht="26.45" customHeight="1" thickBot="1" x14ac:dyDescent="0.3">
      <c r="B21" s="168" t="s">
        <v>82</v>
      </c>
      <c r="C21" s="169" t="s">
        <v>83</v>
      </c>
      <c r="D21" s="169" t="s">
        <v>74</v>
      </c>
      <c r="E21" s="169" t="s">
        <v>108</v>
      </c>
      <c r="F21" s="169" t="s">
        <v>149</v>
      </c>
      <c r="G21" s="169">
        <v>8</v>
      </c>
      <c r="H21" s="170">
        <v>88662</v>
      </c>
      <c r="I21" s="104">
        <f t="shared" si="4"/>
        <v>132993</v>
      </c>
      <c r="J21" s="171"/>
      <c r="K21" s="169">
        <v>12</v>
      </c>
      <c r="L21" s="169">
        <v>6</v>
      </c>
      <c r="M21" s="169"/>
      <c r="N21" s="169">
        <f t="shared" si="5"/>
        <v>0</v>
      </c>
      <c r="O21" s="172">
        <f t="shared" si="1"/>
        <v>88662</v>
      </c>
      <c r="P21" s="172">
        <f t="shared" si="2"/>
        <v>44331</v>
      </c>
      <c r="Q21" s="172">
        <f t="shared" si="9"/>
        <v>0</v>
      </c>
      <c r="R21" s="169">
        <v>40</v>
      </c>
      <c r="S21" s="169">
        <v>9</v>
      </c>
      <c r="T21" s="169">
        <v>3</v>
      </c>
      <c r="U21" s="169"/>
      <c r="V21" s="169">
        <f>S21+T21+U21</f>
        <v>12</v>
      </c>
      <c r="W21" s="172">
        <f t="shared" si="6"/>
        <v>4719.2</v>
      </c>
      <c r="X21" s="173">
        <f t="shared" si="7"/>
        <v>132993</v>
      </c>
      <c r="Y21" s="174" t="s">
        <v>157</v>
      </c>
      <c r="Z21" s="173">
        <f>17697*60/100/2</f>
        <v>5309.1</v>
      </c>
      <c r="AA21" s="174"/>
      <c r="AB21" s="174">
        <v>9</v>
      </c>
      <c r="AC21" s="173">
        <f t="shared" si="10"/>
        <v>3539</v>
      </c>
      <c r="AD21" s="175"/>
      <c r="AE21" s="176">
        <f t="shared" si="3"/>
        <v>18</v>
      </c>
      <c r="AF21" s="177">
        <f t="shared" si="8"/>
        <v>39897.9</v>
      </c>
      <c r="AG21" s="178"/>
      <c r="AH21" s="179"/>
      <c r="AI21" s="180">
        <v>0.4</v>
      </c>
      <c r="AJ21" s="155">
        <f>(O21+P21+Q21)*AI21</f>
        <v>53197.200000000004</v>
      </c>
      <c r="AK21" s="181">
        <f>X21*10/100</f>
        <v>13299.3</v>
      </c>
      <c r="AL21" s="182">
        <f>X21+W21+Z21+AA21+AC21+AD21+AF21+AH21+AJ21+AK21</f>
        <v>252954.7</v>
      </c>
      <c r="AM21" s="39"/>
      <c r="AN21" s="11"/>
      <c r="AO21" s="11"/>
      <c r="AP21" s="11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2:75" ht="16.899999999999999" customHeight="1" thickBot="1" x14ac:dyDescent="0.3">
      <c r="B22" s="430" t="s">
        <v>85</v>
      </c>
      <c r="C22" s="183" t="s">
        <v>86</v>
      </c>
      <c r="D22" s="428" t="s">
        <v>74</v>
      </c>
      <c r="E22" s="428" t="s">
        <v>80</v>
      </c>
      <c r="F22" s="428" t="s">
        <v>150</v>
      </c>
      <c r="G22" s="428">
        <v>12</v>
      </c>
      <c r="H22" s="184">
        <v>86007</v>
      </c>
      <c r="I22" s="104">
        <f t="shared" si="4"/>
        <v>129010.5</v>
      </c>
      <c r="J22" s="185"/>
      <c r="K22" s="183">
        <v>3</v>
      </c>
      <c r="L22" s="183"/>
      <c r="M22" s="183"/>
      <c r="N22" s="143">
        <f t="shared" si="5"/>
        <v>0</v>
      </c>
      <c r="O22" s="144">
        <f t="shared" si="1"/>
        <v>21501.75</v>
      </c>
      <c r="P22" s="145">
        <f t="shared" si="2"/>
        <v>0</v>
      </c>
      <c r="Q22" s="144">
        <f>I22*M22/18</f>
        <v>0</v>
      </c>
      <c r="R22" s="146"/>
      <c r="S22" s="183"/>
      <c r="T22" s="183"/>
      <c r="U22" s="183"/>
      <c r="V22" s="186">
        <f>S22+T22+U22</f>
        <v>0</v>
      </c>
      <c r="W22" s="144">
        <f t="shared" si="6"/>
        <v>0</v>
      </c>
      <c r="X22" s="147">
        <f t="shared" si="7"/>
        <v>21501.75</v>
      </c>
      <c r="Y22" s="187" t="s">
        <v>242</v>
      </c>
      <c r="Z22" s="149">
        <f>17697*60/100</f>
        <v>10618.2</v>
      </c>
      <c r="AA22" s="187">
        <v>3539</v>
      </c>
      <c r="AB22" s="187">
        <v>2</v>
      </c>
      <c r="AC22" s="147">
        <f>7078/18*AB22</f>
        <v>786.44444444444446</v>
      </c>
      <c r="AD22" s="188"/>
      <c r="AE22" s="151">
        <f t="shared" si="3"/>
        <v>3</v>
      </c>
      <c r="AF22" s="150">
        <f t="shared" si="8"/>
        <v>6450.5249999999996</v>
      </c>
      <c r="AG22" s="152"/>
      <c r="AH22" s="153"/>
      <c r="AI22" s="154"/>
      <c r="AJ22" s="189"/>
      <c r="AK22" s="190">
        <f t="shared" ref="AK22:AK63" si="12">X22*10/100</f>
        <v>2150.1750000000002</v>
      </c>
      <c r="AL22" s="157">
        <f t="shared" ref="AL22:AL88" si="13">X22+W22+Z22+AA22+AC22+AD22+AF22+AH22+AJ22+AK22</f>
        <v>45046.094444444447</v>
      </c>
      <c r="AM22" s="39"/>
    </row>
    <row r="23" spans="2:75" ht="16.899999999999999" customHeight="1" thickBot="1" x14ac:dyDescent="0.3">
      <c r="B23" s="440"/>
      <c r="C23" s="186" t="s">
        <v>87</v>
      </c>
      <c r="D23" s="429"/>
      <c r="E23" s="429"/>
      <c r="F23" s="429"/>
      <c r="G23" s="429"/>
      <c r="H23" s="191">
        <v>86007</v>
      </c>
      <c r="I23" s="104">
        <f t="shared" si="4"/>
        <v>129010.5</v>
      </c>
      <c r="J23" s="192"/>
      <c r="K23" s="186"/>
      <c r="L23" s="186">
        <v>9</v>
      </c>
      <c r="M23" s="186">
        <v>3</v>
      </c>
      <c r="N23" s="193">
        <f t="shared" si="5"/>
        <v>0</v>
      </c>
      <c r="O23" s="194">
        <f t="shared" si="1"/>
        <v>0</v>
      </c>
      <c r="P23" s="195">
        <f t="shared" si="2"/>
        <v>64505.25</v>
      </c>
      <c r="Q23" s="194">
        <f>I22*M23/18</f>
        <v>21501.75</v>
      </c>
      <c r="R23" s="196"/>
      <c r="S23" s="186"/>
      <c r="T23" s="186"/>
      <c r="U23" s="186"/>
      <c r="V23" s="186">
        <f>S23+T23+U23</f>
        <v>0</v>
      </c>
      <c r="W23" s="194">
        <f t="shared" si="6"/>
        <v>0</v>
      </c>
      <c r="X23" s="197">
        <f t="shared" si="7"/>
        <v>86007</v>
      </c>
      <c r="Y23" s="198"/>
      <c r="Z23" s="199"/>
      <c r="AA23" s="198"/>
      <c r="AB23" s="198">
        <v>7</v>
      </c>
      <c r="AC23" s="197">
        <f t="shared" si="10"/>
        <v>2752.5555555555557</v>
      </c>
      <c r="AD23" s="200"/>
      <c r="AE23" s="201">
        <f t="shared" si="3"/>
        <v>12</v>
      </c>
      <c r="AF23" s="202">
        <f t="shared" si="8"/>
        <v>25802.1</v>
      </c>
      <c r="AG23" s="66"/>
      <c r="AH23" s="78"/>
      <c r="AI23" s="203"/>
      <c r="AJ23" s="204"/>
      <c r="AK23" s="205">
        <f t="shared" si="12"/>
        <v>8600.7000000000007</v>
      </c>
      <c r="AL23" s="206">
        <f t="shared" si="13"/>
        <v>123162.35555555556</v>
      </c>
      <c r="AM23" s="39"/>
    </row>
    <row r="24" spans="2:75" ht="16.899999999999999" customHeight="1" thickBot="1" x14ac:dyDescent="0.3">
      <c r="B24" s="431"/>
      <c r="C24" s="207" t="s">
        <v>88</v>
      </c>
      <c r="D24" s="207" t="s">
        <v>74</v>
      </c>
      <c r="E24" s="207" t="s">
        <v>89</v>
      </c>
      <c r="F24" s="207" t="s">
        <v>151</v>
      </c>
      <c r="G24" s="207">
        <v>12</v>
      </c>
      <c r="H24" s="208">
        <v>77513</v>
      </c>
      <c r="I24" s="104">
        <f t="shared" si="4"/>
        <v>116269.5</v>
      </c>
      <c r="J24" s="123"/>
      <c r="K24" s="207">
        <v>6</v>
      </c>
      <c r="L24" s="207"/>
      <c r="M24" s="207"/>
      <c r="N24" s="124">
        <f t="shared" si="5"/>
        <v>0</v>
      </c>
      <c r="O24" s="125">
        <f t="shared" si="1"/>
        <v>38756.5</v>
      </c>
      <c r="P24" s="126">
        <f t="shared" si="2"/>
        <v>0</v>
      </c>
      <c r="Q24" s="125">
        <f t="shared" si="9"/>
        <v>0</v>
      </c>
      <c r="R24" s="161"/>
      <c r="S24" s="207"/>
      <c r="T24" s="207"/>
      <c r="U24" s="207"/>
      <c r="V24" s="207">
        <f t="shared" ref="V24:V90" si="14">S24+T24+U24</f>
        <v>0</v>
      </c>
      <c r="W24" s="125">
        <f t="shared" si="6"/>
        <v>0</v>
      </c>
      <c r="X24" s="127">
        <f t="shared" si="7"/>
        <v>38756.5</v>
      </c>
      <c r="Y24" s="209"/>
      <c r="Z24" s="210"/>
      <c r="AA24" s="209"/>
      <c r="AB24" s="209">
        <v>3</v>
      </c>
      <c r="AC24" s="127">
        <f t="shared" si="10"/>
        <v>1179.6666666666667</v>
      </c>
      <c r="AD24" s="164"/>
      <c r="AE24" s="130">
        <f t="shared" si="3"/>
        <v>6</v>
      </c>
      <c r="AF24" s="131">
        <f t="shared" si="8"/>
        <v>11626.949999999999</v>
      </c>
      <c r="AG24" s="165"/>
      <c r="AH24" s="166"/>
      <c r="AI24" s="134"/>
      <c r="AJ24" s="211"/>
      <c r="AK24" s="212">
        <f t="shared" si="12"/>
        <v>3875.65</v>
      </c>
      <c r="AL24" s="137">
        <f t="shared" si="13"/>
        <v>55438.766666666663</v>
      </c>
      <c r="AM24" s="39"/>
    </row>
    <row r="25" spans="2:75" ht="16.899999999999999" customHeight="1" thickBot="1" x14ac:dyDescent="0.3">
      <c r="B25" s="430" t="s">
        <v>90</v>
      </c>
      <c r="C25" s="183" t="s">
        <v>91</v>
      </c>
      <c r="D25" s="428" t="s">
        <v>74</v>
      </c>
      <c r="E25" s="428" t="s">
        <v>75</v>
      </c>
      <c r="F25" s="428" t="s">
        <v>149</v>
      </c>
      <c r="G25" s="428">
        <v>18</v>
      </c>
      <c r="H25" s="184">
        <v>92732</v>
      </c>
      <c r="I25" s="104">
        <f t="shared" si="4"/>
        <v>139098</v>
      </c>
      <c r="J25" s="185"/>
      <c r="K25" s="183"/>
      <c r="L25" s="183">
        <v>15</v>
      </c>
      <c r="M25" s="183">
        <v>6</v>
      </c>
      <c r="N25" s="143">
        <f t="shared" si="5"/>
        <v>0</v>
      </c>
      <c r="O25" s="144">
        <f t="shared" si="1"/>
        <v>0</v>
      </c>
      <c r="P25" s="145">
        <f t="shared" si="2"/>
        <v>115915</v>
      </c>
      <c r="Q25" s="144">
        <f t="shared" si="9"/>
        <v>46366</v>
      </c>
      <c r="R25" s="143">
        <v>50</v>
      </c>
      <c r="S25" s="183"/>
      <c r="T25" s="183">
        <v>7.5</v>
      </c>
      <c r="U25" s="183">
        <v>1.5</v>
      </c>
      <c r="V25" s="183">
        <f t="shared" si="14"/>
        <v>9</v>
      </c>
      <c r="W25" s="144">
        <f t="shared" si="6"/>
        <v>4424.25</v>
      </c>
      <c r="X25" s="147">
        <f t="shared" si="7"/>
        <v>162281</v>
      </c>
      <c r="Y25" s="187"/>
      <c r="Z25" s="213"/>
      <c r="AA25" s="187"/>
      <c r="AB25" s="187">
        <v>10</v>
      </c>
      <c r="AC25" s="147">
        <f t="shared" si="10"/>
        <v>3932.2222222222222</v>
      </c>
      <c r="AD25" s="188"/>
      <c r="AE25" s="151">
        <f t="shared" si="3"/>
        <v>21</v>
      </c>
      <c r="AF25" s="150">
        <f t="shared" si="8"/>
        <v>48684.299999999996</v>
      </c>
      <c r="AG25" s="152"/>
      <c r="AH25" s="153"/>
      <c r="AI25" s="154"/>
      <c r="AJ25" s="189"/>
      <c r="AK25" s="190">
        <f t="shared" si="12"/>
        <v>16228.1</v>
      </c>
      <c r="AL25" s="157">
        <f t="shared" si="13"/>
        <v>235549.87222222221</v>
      </c>
      <c r="AM25" s="39"/>
    </row>
    <row r="26" spans="2:75" ht="16.899999999999999" customHeight="1" thickBot="1" x14ac:dyDescent="0.3">
      <c r="B26" s="431"/>
      <c r="C26" s="207" t="s">
        <v>92</v>
      </c>
      <c r="D26" s="434"/>
      <c r="E26" s="434"/>
      <c r="F26" s="434"/>
      <c r="G26" s="434"/>
      <c r="H26" s="214">
        <v>92732</v>
      </c>
      <c r="I26" s="104">
        <f t="shared" si="4"/>
        <v>139098</v>
      </c>
      <c r="J26" s="215"/>
      <c r="K26" s="207"/>
      <c r="L26" s="207">
        <v>1</v>
      </c>
      <c r="M26" s="207"/>
      <c r="N26" s="124">
        <f t="shared" si="5"/>
        <v>0</v>
      </c>
      <c r="O26" s="125">
        <f t="shared" si="1"/>
        <v>0</v>
      </c>
      <c r="P26" s="126">
        <f t="shared" si="2"/>
        <v>7727.666666666667</v>
      </c>
      <c r="Q26" s="125">
        <f t="shared" si="9"/>
        <v>0</v>
      </c>
      <c r="R26" s="161"/>
      <c r="S26" s="207"/>
      <c r="T26" s="207"/>
      <c r="U26" s="207"/>
      <c r="V26" s="207">
        <f t="shared" si="14"/>
        <v>0</v>
      </c>
      <c r="W26" s="125">
        <f t="shared" si="6"/>
        <v>0</v>
      </c>
      <c r="X26" s="127">
        <f t="shared" si="7"/>
        <v>7727.666666666667</v>
      </c>
      <c r="Y26" s="209"/>
      <c r="Z26" s="210"/>
      <c r="AA26" s="209"/>
      <c r="AB26" s="209">
        <v>1</v>
      </c>
      <c r="AC26" s="127">
        <f t="shared" si="10"/>
        <v>393.22222222222223</v>
      </c>
      <c r="AD26" s="164"/>
      <c r="AE26" s="130">
        <f t="shared" si="3"/>
        <v>1</v>
      </c>
      <c r="AF26" s="131">
        <f t="shared" si="8"/>
        <v>2318.3000000000002</v>
      </c>
      <c r="AG26" s="165"/>
      <c r="AH26" s="166"/>
      <c r="AI26" s="134"/>
      <c r="AJ26" s="211"/>
      <c r="AK26" s="212">
        <f t="shared" si="12"/>
        <v>772.76666666666677</v>
      </c>
      <c r="AL26" s="137">
        <f t="shared" si="13"/>
        <v>11211.955555555556</v>
      </c>
      <c r="AM26" s="39"/>
    </row>
    <row r="27" spans="2:75" ht="16.899999999999999" customHeight="1" thickBot="1" x14ac:dyDescent="0.3">
      <c r="B27" s="437" t="s">
        <v>93</v>
      </c>
      <c r="C27" s="183" t="s">
        <v>94</v>
      </c>
      <c r="D27" s="428" t="s">
        <v>74</v>
      </c>
      <c r="E27" s="428" t="s">
        <v>95</v>
      </c>
      <c r="F27" s="428" t="s">
        <v>152</v>
      </c>
      <c r="G27" s="428">
        <v>20</v>
      </c>
      <c r="H27" s="184">
        <v>89901</v>
      </c>
      <c r="I27" s="104">
        <f t="shared" si="4"/>
        <v>134851.5</v>
      </c>
      <c r="J27" s="185"/>
      <c r="K27" s="183">
        <v>9</v>
      </c>
      <c r="L27" s="183"/>
      <c r="M27" s="183"/>
      <c r="N27" s="143">
        <f t="shared" si="5"/>
        <v>0</v>
      </c>
      <c r="O27" s="144">
        <f t="shared" si="1"/>
        <v>67425.75</v>
      </c>
      <c r="P27" s="145">
        <f t="shared" si="2"/>
        <v>0</v>
      </c>
      <c r="Q27" s="144">
        <f t="shared" si="9"/>
        <v>0</v>
      </c>
      <c r="R27" s="143">
        <v>50</v>
      </c>
      <c r="S27" s="183">
        <v>7.5</v>
      </c>
      <c r="T27" s="183"/>
      <c r="U27" s="183"/>
      <c r="V27" s="183">
        <f t="shared" si="14"/>
        <v>7.5</v>
      </c>
      <c r="W27" s="144">
        <f t="shared" si="6"/>
        <v>3686.875</v>
      </c>
      <c r="X27" s="147">
        <f t="shared" si="7"/>
        <v>67425.75</v>
      </c>
      <c r="Y27" s="187" t="s">
        <v>158</v>
      </c>
      <c r="Z27" s="149">
        <f>17697*60/100/2</f>
        <v>5309.1</v>
      </c>
      <c r="AA27" s="187"/>
      <c r="AB27" s="209"/>
      <c r="AC27" s="127">
        <f t="shared" ref="AC27" si="15">7078/18*AB27</f>
        <v>0</v>
      </c>
      <c r="AD27" s="188"/>
      <c r="AE27" s="151">
        <f t="shared" si="3"/>
        <v>9</v>
      </c>
      <c r="AF27" s="150">
        <f t="shared" si="8"/>
        <v>20227.724999999999</v>
      </c>
      <c r="AG27" s="152"/>
      <c r="AH27" s="153"/>
      <c r="AI27" s="154"/>
      <c r="AJ27" s="189"/>
      <c r="AK27" s="190">
        <f t="shared" si="12"/>
        <v>6742.5749999999998</v>
      </c>
      <c r="AL27" s="157">
        <f t="shared" si="13"/>
        <v>103392.02500000001</v>
      </c>
      <c r="AM27" s="39"/>
    </row>
    <row r="28" spans="2:75" ht="16.899999999999999" customHeight="1" thickBot="1" x14ac:dyDescent="0.3">
      <c r="B28" s="438"/>
      <c r="C28" s="207" t="s">
        <v>96</v>
      </c>
      <c r="D28" s="434"/>
      <c r="E28" s="434"/>
      <c r="F28" s="434"/>
      <c r="G28" s="434"/>
      <c r="H28" s="214">
        <v>89901</v>
      </c>
      <c r="I28" s="104">
        <f t="shared" si="4"/>
        <v>134851.5</v>
      </c>
      <c r="J28" s="215"/>
      <c r="K28" s="207"/>
      <c r="L28" s="207">
        <v>15</v>
      </c>
      <c r="M28" s="207"/>
      <c r="N28" s="124">
        <f t="shared" si="5"/>
        <v>0</v>
      </c>
      <c r="O28" s="125">
        <f t="shared" si="1"/>
        <v>0</v>
      </c>
      <c r="P28" s="126">
        <f t="shared" si="2"/>
        <v>112376.25</v>
      </c>
      <c r="Q28" s="125">
        <f t="shared" si="9"/>
        <v>0</v>
      </c>
      <c r="R28" s="124">
        <v>50</v>
      </c>
      <c r="S28" s="207"/>
      <c r="T28" s="207">
        <v>7.5</v>
      </c>
      <c r="U28" s="207"/>
      <c r="V28" s="207">
        <f t="shared" si="14"/>
        <v>7.5</v>
      </c>
      <c r="W28" s="125">
        <f t="shared" si="6"/>
        <v>3686.875</v>
      </c>
      <c r="X28" s="127">
        <f t="shared" si="7"/>
        <v>112376.25</v>
      </c>
      <c r="Y28" s="209"/>
      <c r="Z28" s="210"/>
      <c r="AA28" s="209"/>
      <c r="AB28" s="209">
        <v>10</v>
      </c>
      <c r="AC28" s="127">
        <f t="shared" si="10"/>
        <v>3932.2222222222222</v>
      </c>
      <c r="AD28" s="164"/>
      <c r="AE28" s="130">
        <f t="shared" si="3"/>
        <v>15</v>
      </c>
      <c r="AF28" s="131">
        <f t="shared" si="8"/>
        <v>33712.875</v>
      </c>
      <c r="AG28" s="165"/>
      <c r="AH28" s="166"/>
      <c r="AI28" s="134"/>
      <c r="AJ28" s="211"/>
      <c r="AK28" s="212">
        <f t="shared" si="12"/>
        <v>11237.625</v>
      </c>
      <c r="AL28" s="137">
        <f t="shared" si="13"/>
        <v>164945.84722222222</v>
      </c>
      <c r="AM28" s="39"/>
      <c r="AS28" s="50"/>
    </row>
    <row r="29" spans="2:75" ht="16.899999999999999" customHeight="1" thickBot="1" x14ac:dyDescent="0.3">
      <c r="B29" s="430" t="s">
        <v>97</v>
      </c>
      <c r="C29" s="216" t="s">
        <v>94</v>
      </c>
      <c r="D29" s="432" t="s">
        <v>74</v>
      </c>
      <c r="E29" s="432" t="s">
        <v>95</v>
      </c>
      <c r="F29" s="432">
        <v>15</v>
      </c>
      <c r="G29" s="432">
        <v>14</v>
      </c>
      <c r="H29" s="184">
        <v>86715</v>
      </c>
      <c r="I29" s="104">
        <f t="shared" si="4"/>
        <v>130072.5</v>
      </c>
      <c r="J29" s="185"/>
      <c r="K29" s="183">
        <v>5</v>
      </c>
      <c r="L29" s="183"/>
      <c r="M29" s="183"/>
      <c r="N29" s="143">
        <f t="shared" si="5"/>
        <v>0</v>
      </c>
      <c r="O29" s="144">
        <f t="shared" si="1"/>
        <v>36131.25</v>
      </c>
      <c r="P29" s="145">
        <f t="shared" ref="P29:P52" si="16">I29*L29/18</f>
        <v>0</v>
      </c>
      <c r="Q29" s="144">
        <f t="shared" si="9"/>
        <v>0</v>
      </c>
      <c r="R29" s="143">
        <v>50</v>
      </c>
      <c r="S29" s="183">
        <v>3.5</v>
      </c>
      <c r="T29" s="183"/>
      <c r="U29" s="183"/>
      <c r="V29" s="183">
        <f t="shared" si="14"/>
        <v>3.5</v>
      </c>
      <c r="W29" s="144">
        <f t="shared" si="6"/>
        <v>1720.541666666667</v>
      </c>
      <c r="X29" s="147">
        <f t="shared" si="7"/>
        <v>36131.25</v>
      </c>
      <c r="Y29" s="187"/>
      <c r="Z29" s="213"/>
      <c r="AA29" s="187"/>
      <c r="AB29" s="187">
        <v>2</v>
      </c>
      <c r="AC29" s="147">
        <f t="shared" si="10"/>
        <v>786.44444444444446</v>
      </c>
      <c r="AD29" s="188"/>
      <c r="AE29" s="151">
        <f t="shared" si="3"/>
        <v>5</v>
      </c>
      <c r="AF29" s="150">
        <f t="shared" si="8"/>
        <v>10839.375</v>
      </c>
      <c r="AG29" s="152"/>
      <c r="AH29" s="153"/>
      <c r="AI29" s="154"/>
      <c r="AJ29" s="189"/>
      <c r="AK29" s="190">
        <f t="shared" si="12"/>
        <v>3613.125</v>
      </c>
      <c r="AL29" s="157">
        <f t="shared" si="13"/>
        <v>53090.736111111109</v>
      </c>
      <c r="AM29" s="39"/>
    </row>
    <row r="30" spans="2:75" ht="16.899999999999999" customHeight="1" thickBot="1" x14ac:dyDescent="0.3">
      <c r="B30" s="431"/>
      <c r="C30" s="207" t="s">
        <v>96</v>
      </c>
      <c r="D30" s="433"/>
      <c r="E30" s="433"/>
      <c r="F30" s="433"/>
      <c r="G30" s="433"/>
      <c r="H30" s="214">
        <v>86715</v>
      </c>
      <c r="I30" s="104">
        <f t="shared" si="4"/>
        <v>130072.5</v>
      </c>
      <c r="J30" s="215"/>
      <c r="K30" s="207"/>
      <c r="L30" s="207">
        <v>13</v>
      </c>
      <c r="M30" s="207"/>
      <c r="N30" s="124">
        <f t="shared" si="5"/>
        <v>0</v>
      </c>
      <c r="O30" s="125">
        <f t="shared" si="1"/>
        <v>0</v>
      </c>
      <c r="P30" s="126">
        <f t="shared" si="16"/>
        <v>93941.25</v>
      </c>
      <c r="Q30" s="125">
        <f t="shared" si="9"/>
        <v>0</v>
      </c>
      <c r="R30" s="124">
        <v>50</v>
      </c>
      <c r="S30" s="207"/>
      <c r="T30" s="207">
        <v>5</v>
      </c>
      <c r="U30" s="207"/>
      <c r="V30" s="207">
        <f t="shared" si="14"/>
        <v>5</v>
      </c>
      <c r="W30" s="125">
        <f t="shared" si="6"/>
        <v>2457.916666666667</v>
      </c>
      <c r="X30" s="127">
        <f t="shared" si="7"/>
        <v>93941.25</v>
      </c>
      <c r="Y30" s="209"/>
      <c r="Z30" s="210"/>
      <c r="AA30" s="209"/>
      <c r="AB30" s="209">
        <v>5</v>
      </c>
      <c r="AC30" s="127">
        <f t="shared" si="10"/>
        <v>1966.1111111111111</v>
      </c>
      <c r="AD30" s="164"/>
      <c r="AE30" s="130">
        <f t="shared" si="3"/>
        <v>13</v>
      </c>
      <c r="AF30" s="131">
        <f t="shared" si="8"/>
        <v>28182.375</v>
      </c>
      <c r="AG30" s="165"/>
      <c r="AH30" s="166"/>
      <c r="AI30" s="134"/>
      <c r="AJ30" s="211"/>
      <c r="AK30" s="212">
        <f t="shared" si="12"/>
        <v>9394.125</v>
      </c>
      <c r="AL30" s="137">
        <f t="shared" si="13"/>
        <v>135941.77777777778</v>
      </c>
      <c r="AM30" s="39"/>
    </row>
    <row r="31" spans="2:75" ht="16.899999999999999" customHeight="1" thickBot="1" x14ac:dyDescent="0.3">
      <c r="B31" s="437" t="s">
        <v>98</v>
      </c>
      <c r="C31" s="183" t="s">
        <v>94</v>
      </c>
      <c r="D31" s="428" t="s">
        <v>74</v>
      </c>
      <c r="E31" s="428" t="s">
        <v>75</v>
      </c>
      <c r="F31" s="428" t="s">
        <v>149</v>
      </c>
      <c r="G31" s="428" t="s">
        <v>76</v>
      </c>
      <c r="H31" s="184">
        <v>95741</v>
      </c>
      <c r="I31" s="104">
        <f t="shared" si="4"/>
        <v>143611.5</v>
      </c>
      <c r="J31" s="185">
        <v>2</v>
      </c>
      <c r="K31" s="183">
        <v>6</v>
      </c>
      <c r="L31" s="183"/>
      <c r="M31" s="183"/>
      <c r="N31" s="143">
        <f t="shared" si="5"/>
        <v>14361.15</v>
      </c>
      <c r="O31" s="144">
        <f t="shared" si="1"/>
        <v>47870.5</v>
      </c>
      <c r="P31" s="145">
        <f t="shared" si="16"/>
        <v>0</v>
      </c>
      <c r="Q31" s="144">
        <f t="shared" si="9"/>
        <v>0</v>
      </c>
      <c r="R31" s="143">
        <v>50</v>
      </c>
      <c r="S31" s="183">
        <v>3</v>
      </c>
      <c r="T31" s="183"/>
      <c r="U31" s="183"/>
      <c r="V31" s="183">
        <f t="shared" si="14"/>
        <v>3</v>
      </c>
      <c r="W31" s="144">
        <f t="shared" si="6"/>
        <v>1474.75</v>
      </c>
      <c r="X31" s="147">
        <f>O31+P31+Q31+N31</f>
        <v>62231.65</v>
      </c>
      <c r="Y31" s="187"/>
      <c r="Z31" s="213"/>
      <c r="AA31" s="187"/>
      <c r="AB31" s="187">
        <v>6</v>
      </c>
      <c r="AC31" s="147">
        <f t="shared" si="10"/>
        <v>2359.3333333333335</v>
      </c>
      <c r="AD31" s="188"/>
      <c r="AE31" s="201">
        <f>K31+J31+L31+M31-J31</f>
        <v>6</v>
      </c>
      <c r="AF31" s="150">
        <f t="shared" si="8"/>
        <v>14361.15</v>
      </c>
      <c r="AG31" s="152"/>
      <c r="AH31" s="153"/>
      <c r="AI31" s="154"/>
      <c r="AJ31" s="189"/>
      <c r="AK31" s="190">
        <f t="shared" si="12"/>
        <v>6223.165</v>
      </c>
      <c r="AL31" s="157">
        <f t="shared" si="13"/>
        <v>86650.048333333325</v>
      </c>
      <c r="AM31" s="39"/>
    </row>
    <row r="32" spans="2:75" ht="16.899999999999999" customHeight="1" thickBot="1" x14ac:dyDescent="0.3">
      <c r="B32" s="440"/>
      <c r="C32" s="217" t="s">
        <v>96</v>
      </c>
      <c r="D32" s="439"/>
      <c r="E32" s="439"/>
      <c r="F32" s="439"/>
      <c r="G32" s="439"/>
      <c r="H32" s="184">
        <v>95741</v>
      </c>
      <c r="I32" s="104">
        <f t="shared" si="4"/>
        <v>143611.5</v>
      </c>
      <c r="J32" s="192"/>
      <c r="K32" s="186"/>
      <c r="L32" s="186">
        <v>10</v>
      </c>
      <c r="M32" s="186"/>
      <c r="N32" s="193">
        <f t="shared" si="5"/>
        <v>0</v>
      </c>
      <c r="O32" s="194">
        <f t="shared" si="1"/>
        <v>0</v>
      </c>
      <c r="P32" s="195">
        <f t="shared" si="16"/>
        <v>79784.166666666672</v>
      </c>
      <c r="Q32" s="194">
        <f t="shared" si="9"/>
        <v>0</v>
      </c>
      <c r="R32" s="193">
        <v>50</v>
      </c>
      <c r="S32" s="186"/>
      <c r="T32" s="186">
        <v>5</v>
      </c>
      <c r="U32" s="186"/>
      <c r="V32" s="186">
        <f t="shared" si="14"/>
        <v>5</v>
      </c>
      <c r="W32" s="194">
        <f t="shared" si="6"/>
        <v>2457.916666666667</v>
      </c>
      <c r="X32" s="197">
        <f t="shared" si="7"/>
        <v>79784.166666666672</v>
      </c>
      <c r="Y32" s="198"/>
      <c r="Z32" s="199"/>
      <c r="AA32" s="198"/>
      <c r="AB32" s="198">
        <v>10</v>
      </c>
      <c r="AC32" s="197">
        <f t="shared" si="10"/>
        <v>3932.2222222222222</v>
      </c>
      <c r="AD32" s="200"/>
      <c r="AE32" s="201">
        <f t="shared" si="3"/>
        <v>10</v>
      </c>
      <c r="AF32" s="202">
        <f t="shared" si="8"/>
        <v>23935.25</v>
      </c>
      <c r="AG32" s="66"/>
      <c r="AH32" s="78"/>
      <c r="AI32" s="203"/>
      <c r="AJ32" s="204"/>
      <c r="AK32" s="205">
        <f t="shared" si="12"/>
        <v>7978.4166666666679</v>
      </c>
      <c r="AL32" s="206">
        <f t="shared" si="13"/>
        <v>118087.97222222223</v>
      </c>
      <c r="AM32" s="39"/>
    </row>
    <row r="33" spans="2:75" ht="16.899999999999999" customHeight="1" thickBot="1" x14ac:dyDescent="0.3">
      <c r="B33" s="438"/>
      <c r="C33" s="207" t="s">
        <v>99</v>
      </c>
      <c r="D33" s="434"/>
      <c r="E33" s="434"/>
      <c r="F33" s="434"/>
      <c r="G33" s="434"/>
      <c r="H33" s="214">
        <v>95741</v>
      </c>
      <c r="I33" s="104">
        <f t="shared" si="4"/>
        <v>143611.5</v>
      </c>
      <c r="J33" s="215"/>
      <c r="K33" s="207">
        <v>2</v>
      </c>
      <c r="L33" s="207"/>
      <c r="M33" s="207"/>
      <c r="N33" s="124">
        <f t="shared" si="5"/>
        <v>0</v>
      </c>
      <c r="O33" s="125">
        <f t="shared" si="1"/>
        <v>15956.833333333334</v>
      </c>
      <c r="P33" s="126">
        <f>I33*L33/18</f>
        <v>0</v>
      </c>
      <c r="Q33" s="125">
        <f t="shared" si="9"/>
        <v>0</v>
      </c>
      <c r="R33" s="124"/>
      <c r="S33" s="207"/>
      <c r="T33" s="207"/>
      <c r="U33" s="207"/>
      <c r="V33" s="207">
        <f t="shared" si="14"/>
        <v>0</v>
      </c>
      <c r="W33" s="125">
        <f t="shared" si="6"/>
        <v>0</v>
      </c>
      <c r="X33" s="127">
        <f t="shared" si="7"/>
        <v>15956.833333333334</v>
      </c>
      <c r="Y33" s="209"/>
      <c r="Z33" s="210"/>
      <c r="AA33" s="209"/>
      <c r="AB33" s="209">
        <v>2</v>
      </c>
      <c r="AC33" s="127">
        <f t="shared" si="10"/>
        <v>786.44444444444446</v>
      </c>
      <c r="AD33" s="164"/>
      <c r="AE33" s="130">
        <f t="shared" si="3"/>
        <v>2</v>
      </c>
      <c r="AF33" s="131">
        <f t="shared" si="8"/>
        <v>4787.05</v>
      </c>
      <c r="AG33" s="165"/>
      <c r="AH33" s="166"/>
      <c r="AI33" s="134"/>
      <c r="AJ33" s="211"/>
      <c r="AK33" s="212">
        <f t="shared" si="12"/>
        <v>1595.6833333333334</v>
      </c>
      <c r="AL33" s="137">
        <f t="shared" si="13"/>
        <v>23126.011111111111</v>
      </c>
      <c r="AM33" s="39"/>
    </row>
    <row r="34" spans="2:75" ht="16.899999999999999" customHeight="1" thickBot="1" x14ac:dyDescent="0.3">
      <c r="B34" s="437" t="s">
        <v>100</v>
      </c>
      <c r="C34" s="183" t="s">
        <v>73</v>
      </c>
      <c r="D34" s="428" t="s">
        <v>74</v>
      </c>
      <c r="E34" s="428" t="s">
        <v>75</v>
      </c>
      <c r="F34" s="428" t="s">
        <v>149</v>
      </c>
      <c r="G34" s="428" t="s">
        <v>76</v>
      </c>
      <c r="H34" s="184">
        <v>95741</v>
      </c>
      <c r="I34" s="104">
        <f t="shared" si="4"/>
        <v>143611.5</v>
      </c>
      <c r="J34" s="185"/>
      <c r="K34" s="183"/>
      <c r="L34" s="183">
        <v>10</v>
      </c>
      <c r="M34" s="183"/>
      <c r="N34" s="143">
        <f t="shared" si="5"/>
        <v>0</v>
      </c>
      <c r="O34" s="144">
        <f t="shared" si="1"/>
        <v>0</v>
      </c>
      <c r="P34" s="145">
        <f t="shared" si="16"/>
        <v>79784.166666666672</v>
      </c>
      <c r="Q34" s="144">
        <f t="shared" si="9"/>
        <v>0</v>
      </c>
      <c r="R34" s="143">
        <v>50</v>
      </c>
      <c r="S34" s="183"/>
      <c r="T34" s="183">
        <v>4</v>
      </c>
      <c r="U34" s="183"/>
      <c r="V34" s="183">
        <f t="shared" si="14"/>
        <v>4</v>
      </c>
      <c r="W34" s="144">
        <f t="shared" si="6"/>
        <v>1966.3333333333335</v>
      </c>
      <c r="X34" s="147">
        <f t="shared" si="7"/>
        <v>79784.166666666672</v>
      </c>
      <c r="Y34" s="187" t="s">
        <v>159</v>
      </c>
      <c r="Z34" s="149">
        <f>17697*60/100/2</f>
        <v>5309.1</v>
      </c>
      <c r="AA34" s="187"/>
      <c r="AB34" s="187">
        <v>4</v>
      </c>
      <c r="AC34" s="147">
        <f t="shared" si="10"/>
        <v>1572.8888888888889</v>
      </c>
      <c r="AD34" s="188"/>
      <c r="AE34" s="151">
        <f t="shared" si="3"/>
        <v>10</v>
      </c>
      <c r="AF34" s="150">
        <f t="shared" si="8"/>
        <v>23935.25</v>
      </c>
      <c r="AG34" s="152"/>
      <c r="AH34" s="153"/>
      <c r="AI34" s="154"/>
      <c r="AJ34" s="189"/>
      <c r="AK34" s="190">
        <f t="shared" si="12"/>
        <v>7978.4166666666679</v>
      </c>
      <c r="AL34" s="157">
        <f t="shared" si="13"/>
        <v>120546.15555555557</v>
      </c>
      <c r="AM34" s="39"/>
    </row>
    <row r="35" spans="2:75" ht="16.899999999999999" customHeight="1" thickBot="1" x14ac:dyDescent="0.3">
      <c r="B35" s="438"/>
      <c r="C35" s="207" t="s">
        <v>77</v>
      </c>
      <c r="D35" s="434"/>
      <c r="E35" s="434"/>
      <c r="F35" s="434"/>
      <c r="G35" s="434"/>
      <c r="H35" s="214">
        <v>95741</v>
      </c>
      <c r="I35" s="104">
        <f t="shared" si="4"/>
        <v>143611.5</v>
      </c>
      <c r="J35" s="215"/>
      <c r="K35" s="207"/>
      <c r="L35" s="207">
        <v>10</v>
      </c>
      <c r="M35" s="207"/>
      <c r="N35" s="124">
        <f t="shared" si="5"/>
        <v>0</v>
      </c>
      <c r="O35" s="125">
        <f t="shared" si="1"/>
        <v>0</v>
      </c>
      <c r="P35" s="126">
        <f t="shared" si="16"/>
        <v>79784.166666666672</v>
      </c>
      <c r="Q35" s="125">
        <f t="shared" si="9"/>
        <v>0</v>
      </c>
      <c r="R35" s="124">
        <v>50</v>
      </c>
      <c r="S35" s="207"/>
      <c r="T35" s="207">
        <v>4</v>
      </c>
      <c r="U35" s="207"/>
      <c r="V35" s="207">
        <f t="shared" si="14"/>
        <v>4</v>
      </c>
      <c r="W35" s="125">
        <f t="shared" si="6"/>
        <v>1966.3333333333335</v>
      </c>
      <c r="X35" s="127">
        <f t="shared" si="7"/>
        <v>79784.166666666672</v>
      </c>
      <c r="Y35" s="218"/>
      <c r="Z35" s="219"/>
      <c r="AA35" s="218"/>
      <c r="AB35" s="218">
        <v>6</v>
      </c>
      <c r="AC35" s="127">
        <f t="shared" si="10"/>
        <v>2359.3333333333335</v>
      </c>
      <c r="AD35" s="164"/>
      <c r="AE35" s="130">
        <f t="shared" si="3"/>
        <v>10</v>
      </c>
      <c r="AF35" s="131">
        <f t="shared" si="8"/>
        <v>23935.25</v>
      </c>
      <c r="AG35" s="165"/>
      <c r="AH35" s="166"/>
      <c r="AI35" s="134"/>
      <c r="AJ35" s="211"/>
      <c r="AK35" s="212">
        <f t="shared" si="12"/>
        <v>7978.4166666666679</v>
      </c>
      <c r="AL35" s="137">
        <f t="shared" si="13"/>
        <v>116023.5</v>
      </c>
      <c r="AM35" s="39"/>
    </row>
    <row r="36" spans="2:75" ht="16.899999999999999" customHeight="1" thickBot="1" x14ac:dyDescent="0.3">
      <c r="B36" s="443" t="s">
        <v>101</v>
      </c>
      <c r="C36" s="220" t="s">
        <v>73</v>
      </c>
      <c r="D36" s="439" t="s">
        <v>74</v>
      </c>
      <c r="E36" s="439" t="s">
        <v>89</v>
      </c>
      <c r="F36" s="439" t="s">
        <v>151</v>
      </c>
      <c r="G36" s="439">
        <v>26</v>
      </c>
      <c r="H36" s="221">
        <v>83707</v>
      </c>
      <c r="I36" s="104">
        <f t="shared" si="4"/>
        <v>125560.5</v>
      </c>
      <c r="J36" s="222"/>
      <c r="K36" s="220"/>
      <c r="L36" s="220">
        <v>12</v>
      </c>
      <c r="M36" s="220"/>
      <c r="N36" s="223">
        <f t="shared" si="5"/>
        <v>0</v>
      </c>
      <c r="O36" s="224">
        <f t="shared" si="1"/>
        <v>0</v>
      </c>
      <c r="P36" s="225">
        <f>I36*L36/18</f>
        <v>83707</v>
      </c>
      <c r="Q36" s="224">
        <f t="shared" si="9"/>
        <v>0</v>
      </c>
      <c r="R36" s="223">
        <v>50</v>
      </c>
      <c r="S36" s="220"/>
      <c r="T36" s="220">
        <v>9</v>
      </c>
      <c r="U36" s="220"/>
      <c r="V36" s="220">
        <f t="shared" si="14"/>
        <v>9</v>
      </c>
      <c r="W36" s="224">
        <f t="shared" si="6"/>
        <v>4424.25</v>
      </c>
      <c r="X36" s="226">
        <f t="shared" si="7"/>
        <v>83707</v>
      </c>
      <c r="Y36" s="227"/>
      <c r="Z36" s="228"/>
      <c r="AA36" s="227"/>
      <c r="AB36" s="227">
        <v>12</v>
      </c>
      <c r="AC36" s="226">
        <f t="shared" si="10"/>
        <v>4718.666666666667</v>
      </c>
      <c r="AD36" s="229"/>
      <c r="AE36" s="230">
        <f t="shared" si="3"/>
        <v>12</v>
      </c>
      <c r="AF36" s="231">
        <f t="shared" si="8"/>
        <v>25112.1</v>
      </c>
      <c r="AG36" s="232"/>
      <c r="AH36" s="233"/>
      <c r="AI36" s="234"/>
      <c r="AJ36" s="235"/>
      <c r="AK36" s="236">
        <f t="shared" si="12"/>
        <v>8370.7000000000007</v>
      </c>
      <c r="AL36" s="237">
        <f t="shared" si="13"/>
        <v>126332.71666666666</v>
      </c>
      <c r="AM36" s="39"/>
    </row>
    <row r="37" spans="2:75" ht="16.899999999999999" customHeight="1" thickBot="1" x14ac:dyDescent="0.3">
      <c r="B37" s="444"/>
      <c r="C37" s="238" t="s">
        <v>77</v>
      </c>
      <c r="D37" s="439"/>
      <c r="E37" s="439"/>
      <c r="F37" s="439"/>
      <c r="G37" s="439"/>
      <c r="H37" s="239">
        <v>83707</v>
      </c>
      <c r="I37" s="104">
        <f t="shared" si="4"/>
        <v>125560.5</v>
      </c>
      <c r="J37" s="240"/>
      <c r="K37" s="238"/>
      <c r="L37" s="238">
        <v>6</v>
      </c>
      <c r="M37" s="238"/>
      <c r="N37" s="241">
        <f t="shared" si="5"/>
        <v>0</v>
      </c>
      <c r="O37" s="242">
        <f t="shared" si="1"/>
        <v>0</v>
      </c>
      <c r="P37" s="243">
        <f t="shared" si="16"/>
        <v>41853.5</v>
      </c>
      <c r="Q37" s="242">
        <f t="shared" si="9"/>
        <v>0</v>
      </c>
      <c r="R37" s="241">
        <v>50</v>
      </c>
      <c r="S37" s="238"/>
      <c r="T37" s="238">
        <v>4</v>
      </c>
      <c r="U37" s="238"/>
      <c r="V37" s="238">
        <f t="shared" si="14"/>
        <v>4</v>
      </c>
      <c r="W37" s="242">
        <f t="shared" si="6"/>
        <v>1966.3333333333335</v>
      </c>
      <c r="X37" s="244">
        <f t="shared" si="7"/>
        <v>41853.5</v>
      </c>
      <c r="Y37" s="245"/>
      <c r="Z37" s="246"/>
      <c r="AA37" s="245"/>
      <c r="AB37" s="245">
        <v>6</v>
      </c>
      <c r="AC37" s="244">
        <f t="shared" si="10"/>
        <v>2359.3333333333335</v>
      </c>
      <c r="AD37" s="247"/>
      <c r="AE37" s="248">
        <f t="shared" si="3"/>
        <v>6</v>
      </c>
      <c r="AF37" s="249">
        <f t="shared" si="8"/>
        <v>12556.05</v>
      </c>
      <c r="AG37" s="250"/>
      <c r="AH37" s="251"/>
      <c r="AI37" s="252"/>
      <c r="AJ37" s="253"/>
      <c r="AK37" s="254">
        <f t="shared" si="12"/>
        <v>4185.3500000000004</v>
      </c>
      <c r="AL37" s="255">
        <f t="shared" si="13"/>
        <v>62920.566666666673</v>
      </c>
      <c r="AM37" s="39"/>
    </row>
    <row r="38" spans="2:75" ht="27" customHeight="1" thickBot="1" x14ac:dyDescent="0.3">
      <c r="B38" s="168" t="s">
        <v>102</v>
      </c>
      <c r="C38" s="169" t="s">
        <v>103</v>
      </c>
      <c r="D38" s="169" t="s">
        <v>104</v>
      </c>
      <c r="E38" s="169" t="s">
        <v>89</v>
      </c>
      <c r="F38" s="169" t="s">
        <v>153</v>
      </c>
      <c r="G38" s="169">
        <v>1</v>
      </c>
      <c r="H38" s="256">
        <v>59462</v>
      </c>
      <c r="I38" s="104">
        <f t="shared" si="4"/>
        <v>89193</v>
      </c>
      <c r="J38" s="257"/>
      <c r="K38" s="169">
        <v>2</v>
      </c>
      <c r="L38" s="169">
        <v>15</v>
      </c>
      <c r="M38" s="169"/>
      <c r="N38" s="258">
        <f t="shared" si="5"/>
        <v>0</v>
      </c>
      <c r="O38" s="259">
        <f t="shared" si="1"/>
        <v>9910.3333333333339</v>
      </c>
      <c r="P38" s="172">
        <f t="shared" si="16"/>
        <v>74327.5</v>
      </c>
      <c r="Q38" s="259">
        <f t="shared" si="9"/>
        <v>0</v>
      </c>
      <c r="R38" s="258">
        <v>40</v>
      </c>
      <c r="S38" s="169">
        <v>1</v>
      </c>
      <c r="T38" s="169">
        <v>7.5</v>
      </c>
      <c r="U38" s="169"/>
      <c r="V38" s="169">
        <f t="shared" si="14"/>
        <v>8.5</v>
      </c>
      <c r="W38" s="259">
        <f t="shared" si="6"/>
        <v>3342.7666666666664</v>
      </c>
      <c r="X38" s="260">
        <f t="shared" si="7"/>
        <v>84237.833333333328</v>
      </c>
      <c r="Y38" s="261"/>
      <c r="Z38" s="262"/>
      <c r="AA38" s="261"/>
      <c r="AB38" s="261">
        <v>15</v>
      </c>
      <c r="AC38" s="260">
        <f t="shared" si="10"/>
        <v>5898.333333333333</v>
      </c>
      <c r="AD38" s="263"/>
      <c r="AE38" s="264">
        <f t="shared" si="3"/>
        <v>17</v>
      </c>
      <c r="AF38" s="265">
        <f t="shared" si="8"/>
        <v>25271.35</v>
      </c>
      <c r="AG38" s="266"/>
      <c r="AH38" s="267"/>
      <c r="AI38" s="268"/>
      <c r="AJ38" s="269"/>
      <c r="AK38" s="181">
        <f t="shared" si="12"/>
        <v>8423.7833333333328</v>
      </c>
      <c r="AL38" s="182">
        <f t="shared" si="13"/>
        <v>127174.06666666665</v>
      </c>
      <c r="AM38" s="39"/>
    </row>
    <row r="39" spans="2:75" ht="16.899999999999999" customHeight="1" thickBot="1" x14ac:dyDescent="0.3">
      <c r="B39" s="168" t="s">
        <v>105</v>
      </c>
      <c r="C39" s="169" t="s">
        <v>103</v>
      </c>
      <c r="D39" s="169" t="s">
        <v>74</v>
      </c>
      <c r="E39" s="169" t="s">
        <v>95</v>
      </c>
      <c r="F39" s="169" t="s">
        <v>152</v>
      </c>
      <c r="G39" s="169">
        <v>18</v>
      </c>
      <c r="H39" s="256">
        <v>88308</v>
      </c>
      <c r="I39" s="104">
        <f t="shared" si="4"/>
        <v>132462</v>
      </c>
      <c r="J39" s="257"/>
      <c r="K39" s="169"/>
      <c r="L39" s="169">
        <v>3</v>
      </c>
      <c r="M39" s="169">
        <v>3</v>
      </c>
      <c r="N39" s="258">
        <f t="shared" si="5"/>
        <v>0</v>
      </c>
      <c r="O39" s="259">
        <f t="shared" si="1"/>
        <v>0</v>
      </c>
      <c r="P39" s="172">
        <f t="shared" si="16"/>
        <v>22077</v>
      </c>
      <c r="Q39" s="259">
        <f t="shared" si="9"/>
        <v>22077</v>
      </c>
      <c r="R39" s="258">
        <v>40</v>
      </c>
      <c r="S39" s="169"/>
      <c r="T39" s="169">
        <v>1.5</v>
      </c>
      <c r="U39" s="169">
        <v>1.5</v>
      </c>
      <c r="V39" s="169">
        <f t="shared" si="14"/>
        <v>3</v>
      </c>
      <c r="W39" s="259">
        <f t="shared" si="6"/>
        <v>1179.8</v>
      </c>
      <c r="X39" s="260">
        <f t="shared" si="7"/>
        <v>44154</v>
      </c>
      <c r="Y39" s="261"/>
      <c r="Z39" s="262"/>
      <c r="AA39" s="261"/>
      <c r="AB39" s="261"/>
      <c r="AC39" s="260">
        <f t="shared" si="10"/>
        <v>0</v>
      </c>
      <c r="AD39" s="263"/>
      <c r="AE39" s="264">
        <f t="shared" si="3"/>
        <v>6</v>
      </c>
      <c r="AF39" s="265">
        <f t="shared" si="8"/>
        <v>13246.199999999999</v>
      </c>
      <c r="AG39" s="266"/>
      <c r="AH39" s="267"/>
      <c r="AI39" s="268"/>
      <c r="AJ39" s="269"/>
      <c r="AK39" s="181">
        <f t="shared" si="12"/>
        <v>4415.3999999999996</v>
      </c>
      <c r="AL39" s="182">
        <f t="shared" si="13"/>
        <v>62995.4</v>
      </c>
      <c r="AM39" s="39"/>
    </row>
    <row r="40" spans="2:75" s="13" customFormat="1" ht="28.15" customHeight="1" thickBot="1" x14ac:dyDescent="0.3">
      <c r="B40" s="437" t="s">
        <v>106</v>
      </c>
      <c r="C40" s="183" t="s">
        <v>107</v>
      </c>
      <c r="D40" s="428" t="s">
        <v>74</v>
      </c>
      <c r="E40" s="183" t="s">
        <v>108</v>
      </c>
      <c r="F40" s="183" t="s">
        <v>149</v>
      </c>
      <c r="G40" s="183">
        <v>17</v>
      </c>
      <c r="H40" s="184">
        <v>92732</v>
      </c>
      <c r="I40" s="104">
        <f t="shared" si="4"/>
        <v>139098</v>
      </c>
      <c r="J40" s="270"/>
      <c r="K40" s="183"/>
      <c r="L40" s="183">
        <v>8</v>
      </c>
      <c r="M40" s="183">
        <v>3</v>
      </c>
      <c r="N40" s="183">
        <f t="shared" si="5"/>
        <v>0</v>
      </c>
      <c r="O40" s="145">
        <f t="shared" si="1"/>
        <v>0</v>
      </c>
      <c r="P40" s="145">
        <f>I40*L40/18</f>
        <v>61821.333333333336</v>
      </c>
      <c r="Q40" s="145">
        <f t="shared" si="9"/>
        <v>23183</v>
      </c>
      <c r="R40" s="183"/>
      <c r="S40" s="183"/>
      <c r="T40" s="183"/>
      <c r="U40" s="183"/>
      <c r="V40" s="183">
        <f t="shared" si="14"/>
        <v>0</v>
      </c>
      <c r="W40" s="145">
        <f t="shared" si="6"/>
        <v>0</v>
      </c>
      <c r="X40" s="213">
        <f t="shared" si="7"/>
        <v>85004.333333333343</v>
      </c>
      <c r="Y40" s="187"/>
      <c r="Z40" s="213"/>
      <c r="AA40" s="187">
        <v>3539</v>
      </c>
      <c r="AB40" s="187">
        <v>6</v>
      </c>
      <c r="AC40" s="213">
        <f t="shared" si="10"/>
        <v>2359.3333333333335</v>
      </c>
      <c r="AD40" s="271"/>
      <c r="AE40" s="272">
        <f t="shared" si="3"/>
        <v>11</v>
      </c>
      <c r="AF40" s="273">
        <f t="shared" si="8"/>
        <v>25501.3</v>
      </c>
      <c r="AG40" s="274"/>
      <c r="AH40" s="185"/>
      <c r="AI40" s="275">
        <v>0.4</v>
      </c>
      <c r="AJ40" s="276">
        <f>(O40+P40+Q40)*AI40</f>
        <v>34001.733333333337</v>
      </c>
      <c r="AK40" s="190">
        <f t="shared" si="12"/>
        <v>8500.4333333333343</v>
      </c>
      <c r="AL40" s="157">
        <f t="shared" si="13"/>
        <v>158906.13333333336</v>
      </c>
      <c r="AM40" s="39"/>
      <c r="AN40" s="11"/>
      <c r="AO40" s="11"/>
      <c r="AP40" s="11"/>
      <c r="AQ40" s="11"/>
      <c r="AR40" s="11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</row>
    <row r="41" spans="2:75" ht="16.899999999999999" customHeight="1" thickBot="1" x14ac:dyDescent="0.3">
      <c r="B41" s="438"/>
      <c r="C41" s="207" t="s">
        <v>109</v>
      </c>
      <c r="D41" s="434"/>
      <c r="E41" s="207" t="s">
        <v>89</v>
      </c>
      <c r="F41" s="207" t="s">
        <v>151</v>
      </c>
      <c r="G41" s="207">
        <v>17</v>
      </c>
      <c r="H41" s="208">
        <v>81229</v>
      </c>
      <c r="I41" s="104">
        <f t="shared" si="4"/>
        <v>121843.5</v>
      </c>
      <c r="J41" s="123"/>
      <c r="K41" s="207"/>
      <c r="L41" s="207">
        <v>15</v>
      </c>
      <c r="M41" s="207"/>
      <c r="N41" s="124">
        <f>I41*J41/20</f>
        <v>0</v>
      </c>
      <c r="O41" s="125">
        <f t="shared" si="1"/>
        <v>0</v>
      </c>
      <c r="P41" s="126">
        <f t="shared" si="16"/>
        <v>101536.25</v>
      </c>
      <c r="Q41" s="125">
        <f t="shared" si="9"/>
        <v>0</v>
      </c>
      <c r="R41" s="124">
        <v>40</v>
      </c>
      <c r="S41" s="207"/>
      <c r="T41" s="207">
        <v>10</v>
      </c>
      <c r="U41" s="207"/>
      <c r="V41" s="207">
        <f t="shared" si="14"/>
        <v>10</v>
      </c>
      <c r="W41" s="125">
        <f t="shared" si="6"/>
        <v>3932.6666666666661</v>
      </c>
      <c r="X41" s="127">
        <f t="shared" si="7"/>
        <v>101536.25</v>
      </c>
      <c r="Y41" s="218"/>
      <c r="Z41" s="219"/>
      <c r="AA41" s="218"/>
      <c r="AB41" s="218">
        <v>15</v>
      </c>
      <c r="AC41" s="127">
        <f t="shared" si="10"/>
        <v>5898.333333333333</v>
      </c>
      <c r="AD41" s="164"/>
      <c r="AE41" s="130">
        <f t="shared" si="3"/>
        <v>15</v>
      </c>
      <c r="AF41" s="131">
        <f t="shared" si="8"/>
        <v>30460.875</v>
      </c>
      <c r="AG41" s="165"/>
      <c r="AH41" s="166"/>
      <c r="AI41" s="134"/>
      <c r="AJ41" s="211"/>
      <c r="AK41" s="212">
        <f t="shared" si="12"/>
        <v>10153.625</v>
      </c>
      <c r="AL41" s="137">
        <f t="shared" si="13"/>
        <v>151981.75</v>
      </c>
      <c r="AM41" s="39"/>
    </row>
    <row r="42" spans="2:75" ht="16.899999999999999" customHeight="1" thickBot="1" x14ac:dyDescent="0.3">
      <c r="B42" s="437" t="s">
        <v>110</v>
      </c>
      <c r="C42" s="183" t="s">
        <v>111</v>
      </c>
      <c r="D42" s="428" t="s">
        <v>74</v>
      </c>
      <c r="E42" s="428" t="s">
        <v>112</v>
      </c>
      <c r="F42" s="428" t="s">
        <v>152</v>
      </c>
      <c r="G42" s="428">
        <v>12</v>
      </c>
      <c r="H42" s="184">
        <v>85123</v>
      </c>
      <c r="I42" s="104">
        <f t="shared" si="4"/>
        <v>127684.5</v>
      </c>
      <c r="J42" s="185"/>
      <c r="K42" s="183"/>
      <c r="L42" s="183">
        <v>14</v>
      </c>
      <c r="M42" s="183"/>
      <c r="N42" s="143">
        <f t="shared" si="5"/>
        <v>0</v>
      </c>
      <c r="O42" s="144">
        <f t="shared" si="1"/>
        <v>0</v>
      </c>
      <c r="P42" s="145">
        <f t="shared" si="16"/>
        <v>99310.166666666672</v>
      </c>
      <c r="Q42" s="144">
        <f t="shared" si="9"/>
        <v>0</v>
      </c>
      <c r="R42" s="143">
        <v>40</v>
      </c>
      <c r="S42" s="183"/>
      <c r="T42" s="183">
        <v>9</v>
      </c>
      <c r="U42" s="183"/>
      <c r="V42" s="183">
        <f t="shared" si="14"/>
        <v>9</v>
      </c>
      <c r="W42" s="144">
        <f t="shared" si="6"/>
        <v>3539.4</v>
      </c>
      <c r="X42" s="147">
        <f t="shared" si="7"/>
        <v>99310.166666666672</v>
      </c>
      <c r="Y42" s="277"/>
      <c r="Z42" s="278"/>
      <c r="AA42" s="277"/>
      <c r="AB42" s="277">
        <v>9</v>
      </c>
      <c r="AC42" s="147">
        <f t="shared" si="10"/>
        <v>3539</v>
      </c>
      <c r="AD42" s="188"/>
      <c r="AE42" s="151">
        <f t="shared" si="3"/>
        <v>14</v>
      </c>
      <c r="AF42" s="150">
        <f t="shared" si="8"/>
        <v>29793.05</v>
      </c>
      <c r="AG42" s="152"/>
      <c r="AH42" s="153"/>
      <c r="AI42" s="154">
        <v>0.3</v>
      </c>
      <c r="AJ42" s="276">
        <f>(O42+P42+Q42)*AI42</f>
        <v>29793.05</v>
      </c>
      <c r="AK42" s="190">
        <f t="shared" si="12"/>
        <v>9931.0166666666682</v>
      </c>
      <c r="AL42" s="157">
        <f t="shared" si="13"/>
        <v>175905.68333333332</v>
      </c>
      <c r="AM42" s="39"/>
    </row>
    <row r="43" spans="2:75" ht="16.899999999999999" customHeight="1" thickBot="1" x14ac:dyDescent="0.3">
      <c r="B43" s="440"/>
      <c r="C43" s="217" t="s">
        <v>113</v>
      </c>
      <c r="D43" s="439"/>
      <c r="E43" s="439"/>
      <c r="F43" s="439"/>
      <c r="G43" s="439"/>
      <c r="H43" s="191">
        <v>85123</v>
      </c>
      <c r="I43" s="104">
        <f t="shared" si="4"/>
        <v>127684.5</v>
      </c>
      <c r="J43" s="192"/>
      <c r="K43" s="186"/>
      <c r="L43" s="186"/>
      <c r="M43" s="186">
        <v>4</v>
      </c>
      <c r="N43" s="193">
        <f t="shared" si="5"/>
        <v>0</v>
      </c>
      <c r="O43" s="194">
        <f t="shared" si="1"/>
        <v>0</v>
      </c>
      <c r="P43" s="195">
        <f>I43*L43/18</f>
        <v>0</v>
      </c>
      <c r="Q43" s="194">
        <f>I42/18*M43</f>
        <v>28374.333333333332</v>
      </c>
      <c r="R43" s="193">
        <v>40</v>
      </c>
      <c r="S43" s="186"/>
      <c r="T43" s="186"/>
      <c r="U43" s="186">
        <v>1</v>
      </c>
      <c r="V43" s="186">
        <f t="shared" si="14"/>
        <v>1</v>
      </c>
      <c r="W43" s="194">
        <f t="shared" si="6"/>
        <v>393.26666666666665</v>
      </c>
      <c r="X43" s="197">
        <f t="shared" si="7"/>
        <v>28374.333333333332</v>
      </c>
      <c r="Y43" s="279"/>
      <c r="Z43" s="280"/>
      <c r="AA43" s="279"/>
      <c r="AB43" s="279"/>
      <c r="AC43" s="197">
        <f t="shared" si="10"/>
        <v>0</v>
      </c>
      <c r="AD43" s="200"/>
      <c r="AE43" s="201">
        <f t="shared" si="3"/>
        <v>4</v>
      </c>
      <c r="AF43" s="202">
        <f t="shared" si="8"/>
        <v>8512.2999999999993</v>
      </c>
      <c r="AG43" s="66"/>
      <c r="AH43" s="78"/>
      <c r="AI43" s="203">
        <v>0.3</v>
      </c>
      <c r="AJ43" s="281">
        <f t="shared" ref="AJ43:AJ44" si="17">(O43+P43+Q43)*AI43</f>
        <v>8512.2999999999993</v>
      </c>
      <c r="AK43" s="205">
        <f t="shared" si="12"/>
        <v>2837.4333333333329</v>
      </c>
      <c r="AL43" s="206">
        <f t="shared" si="13"/>
        <v>48629.633333333331</v>
      </c>
      <c r="AM43" s="39"/>
    </row>
    <row r="44" spans="2:75" ht="24.6" customHeight="1" thickBot="1" x14ac:dyDescent="0.3">
      <c r="B44" s="438"/>
      <c r="C44" s="207" t="s">
        <v>114</v>
      </c>
      <c r="D44" s="434"/>
      <c r="E44" s="434"/>
      <c r="F44" s="434"/>
      <c r="G44" s="434"/>
      <c r="H44" s="214">
        <v>85123</v>
      </c>
      <c r="I44" s="104">
        <f t="shared" si="4"/>
        <v>127684.5</v>
      </c>
      <c r="J44" s="215"/>
      <c r="K44" s="207"/>
      <c r="L44" s="207">
        <v>8</v>
      </c>
      <c r="M44" s="207">
        <v>1</v>
      </c>
      <c r="N44" s="124">
        <f t="shared" si="5"/>
        <v>0</v>
      </c>
      <c r="O44" s="125">
        <f t="shared" si="1"/>
        <v>0</v>
      </c>
      <c r="P44" s="126">
        <f t="shared" si="16"/>
        <v>56748.666666666664</v>
      </c>
      <c r="Q44" s="125">
        <f>I42/18*M44</f>
        <v>7093.583333333333</v>
      </c>
      <c r="R44" s="124">
        <v>40</v>
      </c>
      <c r="S44" s="207"/>
      <c r="T44" s="207">
        <v>6</v>
      </c>
      <c r="U44" s="207">
        <v>0.5</v>
      </c>
      <c r="V44" s="207">
        <f t="shared" si="14"/>
        <v>6.5</v>
      </c>
      <c r="W44" s="125">
        <f t="shared" si="6"/>
        <v>2556.2333333333331</v>
      </c>
      <c r="X44" s="127">
        <f t="shared" si="7"/>
        <v>63842.25</v>
      </c>
      <c r="Y44" s="218"/>
      <c r="Z44" s="219"/>
      <c r="AA44" s="218"/>
      <c r="AB44" s="218">
        <v>6</v>
      </c>
      <c r="AC44" s="127">
        <f t="shared" si="10"/>
        <v>2359.3333333333335</v>
      </c>
      <c r="AD44" s="164"/>
      <c r="AE44" s="130">
        <f t="shared" si="3"/>
        <v>9</v>
      </c>
      <c r="AF44" s="131">
        <f t="shared" si="8"/>
        <v>19152.674999999999</v>
      </c>
      <c r="AG44" s="165"/>
      <c r="AH44" s="166"/>
      <c r="AI44" s="134">
        <v>0.3</v>
      </c>
      <c r="AJ44" s="282">
        <f t="shared" si="17"/>
        <v>19152.674999999999</v>
      </c>
      <c r="AK44" s="212">
        <f t="shared" si="12"/>
        <v>6384.2250000000004</v>
      </c>
      <c r="AL44" s="137">
        <f t="shared" si="13"/>
        <v>113447.39166666668</v>
      </c>
      <c r="AM44" s="39"/>
    </row>
    <row r="45" spans="2:75" ht="16.899999999999999" customHeight="1" thickBot="1" x14ac:dyDescent="0.3">
      <c r="B45" s="437" t="s">
        <v>115</v>
      </c>
      <c r="C45" s="183" t="s">
        <v>116</v>
      </c>
      <c r="D45" s="428" t="s">
        <v>74</v>
      </c>
      <c r="E45" s="428" t="s">
        <v>75</v>
      </c>
      <c r="F45" s="432" t="s">
        <v>149</v>
      </c>
      <c r="G45" s="428" t="s">
        <v>76</v>
      </c>
      <c r="H45" s="283">
        <v>95741</v>
      </c>
      <c r="I45" s="104">
        <f t="shared" si="4"/>
        <v>143611.5</v>
      </c>
      <c r="J45" s="141"/>
      <c r="K45" s="183">
        <v>15</v>
      </c>
      <c r="L45" s="183"/>
      <c r="M45" s="183"/>
      <c r="N45" s="143">
        <f t="shared" si="5"/>
        <v>0</v>
      </c>
      <c r="O45" s="144">
        <f t="shared" si="1"/>
        <v>119676.25</v>
      </c>
      <c r="P45" s="145">
        <f>I45*L45/18</f>
        <v>0</v>
      </c>
      <c r="Q45" s="144">
        <f t="shared" si="9"/>
        <v>0</v>
      </c>
      <c r="R45" s="143">
        <v>40</v>
      </c>
      <c r="S45" s="183">
        <v>15</v>
      </c>
      <c r="T45" s="183"/>
      <c r="U45" s="183"/>
      <c r="V45" s="183">
        <f t="shared" si="14"/>
        <v>15</v>
      </c>
      <c r="W45" s="144">
        <f t="shared" si="6"/>
        <v>5899</v>
      </c>
      <c r="X45" s="147">
        <f t="shared" si="7"/>
        <v>119676.25</v>
      </c>
      <c r="Y45" s="277" t="s">
        <v>160</v>
      </c>
      <c r="Z45" s="149">
        <f>17697*50/100</f>
        <v>8848.5</v>
      </c>
      <c r="AA45" s="277"/>
      <c r="AB45" s="277"/>
      <c r="AC45" s="147">
        <f t="shared" si="10"/>
        <v>0</v>
      </c>
      <c r="AD45" s="188"/>
      <c r="AE45" s="151">
        <f t="shared" si="3"/>
        <v>15</v>
      </c>
      <c r="AF45" s="150">
        <f t="shared" si="8"/>
        <v>35902.875</v>
      </c>
      <c r="AG45" s="152"/>
      <c r="AH45" s="153"/>
      <c r="AI45" s="154"/>
      <c r="AJ45" s="189"/>
      <c r="AK45" s="190">
        <f t="shared" si="12"/>
        <v>11967.625</v>
      </c>
      <c r="AL45" s="157">
        <f t="shared" si="13"/>
        <v>182294.25</v>
      </c>
      <c r="AM45" s="39"/>
    </row>
    <row r="46" spans="2:75" ht="16.899999999999999" customHeight="1" thickBot="1" x14ac:dyDescent="0.3">
      <c r="B46" s="441"/>
      <c r="C46" s="186" t="s">
        <v>117</v>
      </c>
      <c r="D46" s="429"/>
      <c r="E46" s="429"/>
      <c r="F46" s="439"/>
      <c r="G46" s="429"/>
      <c r="H46" s="77">
        <v>95741</v>
      </c>
      <c r="I46" s="104">
        <f t="shared" si="4"/>
        <v>143611.5</v>
      </c>
      <c r="J46" s="284">
        <v>1</v>
      </c>
      <c r="K46" s="186">
        <v>4</v>
      </c>
      <c r="L46" s="186"/>
      <c r="M46" s="186"/>
      <c r="N46" s="193">
        <f t="shared" si="5"/>
        <v>7180.5749999999998</v>
      </c>
      <c r="O46" s="194">
        <f t="shared" si="1"/>
        <v>31913.666666666668</v>
      </c>
      <c r="P46" s="195">
        <f t="shared" si="16"/>
        <v>0</v>
      </c>
      <c r="Q46" s="194">
        <f t="shared" si="9"/>
        <v>0</v>
      </c>
      <c r="R46" s="193">
        <v>40</v>
      </c>
      <c r="S46" s="186">
        <v>4</v>
      </c>
      <c r="T46" s="186"/>
      <c r="U46" s="186"/>
      <c r="V46" s="186">
        <f t="shared" si="14"/>
        <v>4</v>
      </c>
      <c r="W46" s="194">
        <f t="shared" si="6"/>
        <v>1573.0666666666666</v>
      </c>
      <c r="X46" s="197">
        <f t="shared" si="7"/>
        <v>39094.241666666669</v>
      </c>
      <c r="Y46" s="279"/>
      <c r="Z46" s="280"/>
      <c r="AA46" s="279"/>
      <c r="AB46" s="279">
        <v>2</v>
      </c>
      <c r="AC46" s="197">
        <f t="shared" si="10"/>
        <v>786.44444444444446</v>
      </c>
      <c r="AD46" s="200"/>
      <c r="AE46" s="201">
        <f>K46+L46+M46</f>
        <v>4</v>
      </c>
      <c r="AF46" s="202">
        <f>I46*AE46/18*30%</f>
        <v>9574.1</v>
      </c>
      <c r="AG46" s="66"/>
      <c r="AH46" s="78"/>
      <c r="AI46" s="203"/>
      <c r="AJ46" s="204"/>
      <c r="AK46" s="205">
        <f t="shared" si="12"/>
        <v>3909.4241666666667</v>
      </c>
      <c r="AL46" s="206">
        <f t="shared" si="13"/>
        <v>54937.276944444442</v>
      </c>
      <c r="AM46" s="39"/>
    </row>
    <row r="47" spans="2:75" ht="16.899999999999999" customHeight="1" thickBot="1" x14ac:dyDescent="0.3">
      <c r="B47" s="438"/>
      <c r="C47" s="207" t="s">
        <v>99</v>
      </c>
      <c r="D47" s="434"/>
      <c r="E47" s="434"/>
      <c r="F47" s="433"/>
      <c r="G47" s="434"/>
      <c r="H47" s="208">
        <v>95741</v>
      </c>
      <c r="I47" s="104">
        <f t="shared" si="4"/>
        <v>143611.5</v>
      </c>
      <c r="J47" s="123"/>
      <c r="K47" s="207">
        <v>2</v>
      </c>
      <c r="L47" s="207"/>
      <c r="M47" s="207"/>
      <c r="N47" s="124">
        <f t="shared" si="5"/>
        <v>0</v>
      </c>
      <c r="O47" s="125">
        <f t="shared" si="1"/>
        <v>15956.833333333334</v>
      </c>
      <c r="P47" s="126">
        <f t="shared" si="16"/>
        <v>0</v>
      </c>
      <c r="Q47" s="125">
        <f t="shared" si="9"/>
        <v>0</v>
      </c>
      <c r="R47" s="124">
        <v>40</v>
      </c>
      <c r="S47" s="207">
        <v>2</v>
      </c>
      <c r="T47" s="207"/>
      <c r="U47" s="207"/>
      <c r="V47" s="207">
        <f t="shared" si="14"/>
        <v>2</v>
      </c>
      <c r="W47" s="125">
        <f t="shared" si="6"/>
        <v>786.5333333333333</v>
      </c>
      <c r="X47" s="127">
        <f t="shared" si="7"/>
        <v>15956.833333333334</v>
      </c>
      <c r="Y47" s="218"/>
      <c r="Z47" s="219"/>
      <c r="AA47" s="218"/>
      <c r="AB47" s="218"/>
      <c r="AC47" s="127">
        <f t="shared" si="10"/>
        <v>0</v>
      </c>
      <c r="AD47" s="164"/>
      <c r="AE47" s="130">
        <f t="shared" si="3"/>
        <v>2</v>
      </c>
      <c r="AF47" s="131">
        <f t="shared" si="8"/>
        <v>4787.05</v>
      </c>
      <c r="AG47" s="165"/>
      <c r="AH47" s="166"/>
      <c r="AI47" s="134"/>
      <c r="AJ47" s="211"/>
      <c r="AK47" s="212">
        <f t="shared" si="12"/>
        <v>1595.6833333333334</v>
      </c>
      <c r="AL47" s="137">
        <f t="shared" si="13"/>
        <v>23126.100000000002</v>
      </c>
      <c r="AM47" s="39"/>
    </row>
    <row r="48" spans="2:75" ht="16.899999999999999" customHeight="1" thickBot="1" x14ac:dyDescent="0.3">
      <c r="B48" s="437" t="s">
        <v>118</v>
      </c>
      <c r="C48" s="183" t="s">
        <v>116</v>
      </c>
      <c r="D48" s="428" t="s">
        <v>104</v>
      </c>
      <c r="E48" s="428" t="s">
        <v>89</v>
      </c>
      <c r="F48" s="428" t="s">
        <v>153</v>
      </c>
      <c r="G48" s="428">
        <v>5</v>
      </c>
      <c r="H48" s="184">
        <v>61763</v>
      </c>
      <c r="I48" s="104">
        <f t="shared" si="4"/>
        <v>92644.5</v>
      </c>
      <c r="J48" s="285"/>
      <c r="K48" s="183">
        <v>15</v>
      </c>
      <c r="L48" s="183"/>
      <c r="M48" s="183"/>
      <c r="N48" s="143">
        <f t="shared" si="5"/>
        <v>0</v>
      </c>
      <c r="O48" s="144">
        <f t="shared" si="1"/>
        <v>77203.75</v>
      </c>
      <c r="P48" s="145">
        <f t="shared" si="16"/>
        <v>0</v>
      </c>
      <c r="Q48" s="144">
        <f t="shared" si="9"/>
        <v>0</v>
      </c>
      <c r="R48" s="143">
        <v>40</v>
      </c>
      <c r="S48" s="183">
        <v>15</v>
      </c>
      <c r="T48" s="183"/>
      <c r="U48" s="183"/>
      <c r="V48" s="183">
        <f t="shared" si="14"/>
        <v>15</v>
      </c>
      <c r="W48" s="144">
        <f t="shared" si="6"/>
        <v>5899</v>
      </c>
      <c r="X48" s="147">
        <f t="shared" si="7"/>
        <v>77203.75</v>
      </c>
      <c r="Y48" s="277" t="s">
        <v>161</v>
      </c>
      <c r="Z48" s="149">
        <f>17697*50/100</f>
        <v>8848.5</v>
      </c>
      <c r="AA48" s="277"/>
      <c r="AB48" s="277">
        <v>15</v>
      </c>
      <c r="AC48" s="147">
        <f t="shared" si="10"/>
        <v>5898.333333333333</v>
      </c>
      <c r="AD48" s="188"/>
      <c r="AE48" s="151">
        <f t="shared" si="3"/>
        <v>15</v>
      </c>
      <c r="AF48" s="150">
        <f t="shared" si="8"/>
        <v>23161.125</v>
      </c>
      <c r="AG48" s="152"/>
      <c r="AH48" s="153"/>
      <c r="AI48" s="154"/>
      <c r="AJ48" s="189"/>
      <c r="AK48" s="190">
        <f t="shared" si="12"/>
        <v>7720.375</v>
      </c>
      <c r="AL48" s="157">
        <f t="shared" si="13"/>
        <v>128731.08333333333</v>
      </c>
      <c r="AM48" s="39"/>
    </row>
    <row r="49" spans="2:39" ht="16.899999999999999" customHeight="1" thickBot="1" x14ac:dyDescent="0.3">
      <c r="B49" s="438"/>
      <c r="C49" s="207" t="s">
        <v>99</v>
      </c>
      <c r="D49" s="434"/>
      <c r="E49" s="434"/>
      <c r="F49" s="434"/>
      <c r="G49" s="434"/>
      <c r="H49" s="214">
        <v>61763</v>
      </c>
      <c r="I49" s="104">
        <f t="shared" si="4"/>
        <v>92644.5</v>
      </c>
      <c r="J49" s="286"/>
      <c r="K49" s="207">
        <v>1</v>
      </c>
      <c r="L49" s="207"/>
      <c r="M49" s="207"/>
      <c r="N49" s="124">
        <f t="shared" si="5"/>
        <v>0</v>
      </c>
      <c r="O49" s="125">
        <f t="shared" ref="O49:O83" si="18">I49*K49/18</f>
        <v>5146.916666666667</v>
      </c>
      <c r="P49" s="126">
        <f t="shared" si="16"/>
        <v>0</v>
      </c>
      <c r="Q49" s="125">
        <f t="shared" si="9"/>
        <v>0</v>
      </c>
      <c r="R49" s="124">
        <v>40</v>
      </c>
      <c r="S49" s="207"/>
      <c r="T49" s="207"/>
      <c r="U49" s="207"/>
      <c r="V49" s="207">
        <f t="shared" si="14"/>
        <v>0</v>
      </c>
      <c r="W49" s="125">
        <f t="shared" si="6"/>
        <v>0</v>
      </c>
      <c r="X49" s="127">
        <f t="shared" si="7"/>
        <v>5146.916666666667</v>
      </c>
      <c r="Y49" s="218"/>
      <c r="Z49" s="219"/>
      <c r="AA49" s="218"/>
      <c r="AB49" s="218">
        <v>1</v>
      </c>
      <c r="AC49" s="127">
        <f t="shared" si="10"/>
        <v>393.22222222222223</v>
      </c>
      <c r="AD49" s="164"/>
      <c r="AE49" s="130">
        <f t="shared" ref="AE49:AE71" si="19">K49+J49+L49+M49</f>
        <v>1</v>
      </c>
      <c r="AF49" s="131">
        <f t="shared" si="8"/>
        <v>1544.075</v>
      </c>
      <c r="AG49" s="165"/>
      <c r="AH49" s="166"/>
      <c r="AI49" s="134"/>
      <c r="AJ49" s="211"/>
      <c r="AK49" s="212">
        <f t="shared" si="12"/>
        <v>514.69166666666672</v>
      </c>
      <c r="AL49" s="137">
        <f t="shared" si="13"/>
        <v>7598.905555555556</v>
      </c>
      <c r="AM49" s="39"/>
    </row>
    <row r="50" spans="2:39" ht="16.899999999999999" customHeight="1" thickBot="1" x14ac:dyDescent="0.3">
      <c r="B50" s="437" t="s">
        <v>119</v>
      </c>
      <c r="C50" s="183" t="s">
        <v>116</v>
      </c>
      <c r="D50" s="428" t="s">
        <v>74</v>
      </c>
      <c r="E50" s="428" t="s">
        <v>84</v>
      </c>
      <c r="F50" s="428" t="s">
        <v>150</v>
      </c>
      <c r="G50" s="428">
        <v>18</v>
      </c>
      <c r="H50" s="184">
        <v>89016</v>
      </c>
      <c r="I50" s="104">
        <f t="shared" si="4"/>
        <v>133524</v>
      </c>
      <c r="J50" s="185"/>
      <c r="K50" s="183">
        <v>13</v>
      </c>
      <c r="L50" s="183"/>
      <c r="M50" s="183"/>
      <c r="N50" s="143">
        <f>I50*J50/20</f>
        <v>0</v>
      </c>
      <c r="O50" s="144">
        <f t="shared" si="18"/>
        <v>96434</v>
      </c>
      <c r="P50" s="145">
        <f>I50*L50/18</f>
        <v>0</v>
      </c>
      <c r="Q50" s="144">
        <f t="shared" si="9"/>
        <v>0</v>
      </c>
      <c r="R50" s="143">
        <v>40</v>
      </c>
      <c r="S50" s="183">
        <v>13</v>
      </c>
      <c r="T50" s="183"/>
      <c r="U50" s="183"/>
      <c r="V50" s="183">
        <f t="shared" si="14"/>
        <v>13</v>
      </c>
      <c r="W50" s="144">
        <f t="shared" si="6"/>
        <v>5112.4666666666662</v>
      </c>
      <c r="X50" s="147">
        <f t="shared" si="7"/>
        <v>96434</v>
      </c>
      <c r="Y50" s="277">
        <v>2</v>
      </c>
      <c r="Z50" s="149">
        <f>17697*50/100</f>
        <v>8848.5</v>
      </c>
      <c r="AA50" s="277"/>
      <c r="AB50" s="277"/>
      <c r="AC50" s="147">
        <f t="shared" si="10"/>
        <v>0</v>
      </c>
      <c r="AD50" s="188"/>
      <c r="AE50" s="151">
        <f t="shared" si="19"/>
        <v>13</v>
      </c>
      <c r="AF50" s="150">
        <f t="shared" si="8"/>
        <v>28930.2</v>
      </c>
      <c r="AG50" s="152"/>
      <c r="AH50" s="153"/>
      <c r="AI50" s="154">
        <v>0.35</v>
      </c>
      <c r="AJ50" s="276">
        <f>(O50+P50+Q50)*AI50</f>
        <v>33751.9</v>
      </c>
      <c r="AK50" s="190">
        <f t="shared" si="12"/>
        <v>9643.4</v>
      </c>
      <c r="AL50" s="157">
        <f t="shared" si="13"/>
        <v>182720.46666666665</v>
      </c>
      <c r="AM50" s="39"/>
    </row>
    <row r="51" spans="2:39" ht="16.899999999999999" customHeight="1" thickBot="1" x14ac:dyDescent="0.3">
      <c r="B51" s="441"/>
      <c r="C51" s="186" t="s">
        <v>99</v>
      </c>
      <c r="D51" s="429"/>
      <c r="E51" s="429"/>
      <c r="F51" s="429"/>
      <c r="G51" s="429"/>
      <c r="H51" s="191">
        <v>89016</v>
      </c>
      <c r="I51" s="104">
        <f t="shared" si="4"/>
        <v>133524</v>
      </c>
      <c r="J51" s="192"/>
      <c r="K51" s="186">
        <v>1</v>
      </c>
      <c r="L51" s="186"/>
      <c r="M51" s="186"/>
      <c r="N51" s="193">
        <f t="shared" si="5"/>
        <v>0</v>
      </c>
      <c r="O51" s="194">
        <f t="shared" si="18"/>
        <v>7418</v>
      </c>
      <c r="P51" s="195">
        <f t="shared" si="16"/>
        <v>0</v>
      </c>
      <c r="Q51" s="194">
        <f t="shared" si="9"/>
        <v>0</v>
      </c>
      <c r="R51" s="193">
        <v>40</v>
      </c>
      <c r="S51" s="186"/>
      <c r="T51" s="186"/>
      <c r="U51" s="186"/>
      <c r="V51" s="186">
        <f t="shared" si="14"/>
        <v>0</v>
      </c>
      <c r="W51" s="194">
        <f t="shared" si="6"/>
        <v>0</v>
      </c>
      <c r="X51" s="197">
        <f t="shared" si="7"/>
        <v>7418</v>
      </c>
      <c r="Y51" s="279"/>
      <c r="Z51" s="280"/>
      <c r="AA51" s="279"/>
      <c r="AB51" s="279"/>
      <c r="AC51" s="197">
        <f t="shared" si="10"/>
        <v>0</v>
      </c>
      <c r="AD51" s="200"/>
      <c r="AE51" s="201">
        <f t="shared" si="19"/>
        <v>1</v>
      </c>
      <c r="AF51" s="202">
        <f t="shared" si="8"/>
        <v>2225.4</v>
      </c>
      <c r="AG51" s="66"/>
      <c r="AH51" s="78"/>
      <c r="AI51" s="203">
        <v>0.35</v>
      </c>
      <c r="AJ51" s="281">
        <f>(O51+P51+Q51)*AI51</f>
        <v>2596.2999999999997</v>
      </c>
      <c r="AK51" s="205">
        <f t="shared" si="12"/>
        <v>741.8</v>
      </c>
      <c r="AL51" s="206">
        <f t="shared" si="13"/>
        <v>12981.499999999998</v>
      </c>
      <c r="AM51" s="39"/>
    </row>
    <row r="52" spans="2:39" ht="32.450000000000003" customHeight="1" thickBot="1" x14ac:dyDescent="0.3">
      <c r="B52" s="441"/>
      <c r="C52" s="186" t="s">
        <v>120</v>
      </c>
      <c r="D52" s="429"/>
      <c r="E52" s="429" t="s">
        <v>89</v>
      </c>
      <c r="F52" s="429" t="s">
        <v>151</v>
      </c>
      <c r="G52" s="429">
        <v>18</v>
      </c>
      <c r="H52" s="191">
        <v>81229</v>
      </c>
      <c r="I52" s="104">
        <f t="shared" si="4"/>
        <v>121843.5</v>
      </c>
      <c r="J52" s="192"/>
      <c r="K52" s="186"/>
      <c r="L52" s="186">
        <v>8</v>
      </c>
      <c r="M52" s="186"/>
      <c r="N52" s="193">
        <f t="shared" si="5"/>
        <v>0</v>
      </c>
      <c r="O52" s="194">
        <f t="shared" si="18"/>
        <v>0</v>
      </c>
      <c r="P52" s="195">
        <f t="shared" si="16"/>
        <v>54152.666666666664</v>
      </c>
      <c r="Q52" s="194">
        <f t="shared" si="9"/>
        <v>0</v>
      </c>
      <c r="R52" s="193"/>
      <c r="S52" s="186"/>
      <c r="T52" s="186"/>
      <c r="U52" s="186"/>
      <c r="V52" s="186">
        <f t="shared" si="14"/>
        <v>0</v>
      </c>
      <c r="W52" s="194">
        <f t="shared" si="6"/>
        <v>0</v>
      </c>
      <c r="X52" s="197">
        <f t="shared" si="7"/>
        <v>54152.666666666664</v>
      </c>
      <c r="Y52" s="279"/>
      <c r="Z52" s="280"/>
      <c r="AA52" s="279"/>
      <c r="AB52" s="279">
        <v>8</v>
      </c>
      <c r="AC52" s="197">
        <f t="shared" si="10"/>
        <v>3145.7777777777778</v>
      </c>
      <c r="AD52" s="200"/>
      <c r="AE52" s="201">
        <f t="shared" si="19"/>
        <v>8</v>
      </c>
      <c r="AF52" s="202">
        <f t="shared" si="8"/>
        <v>16245.8</v>
      </c>
      <c r="AG52" s="66"/>
      <c r="AH52" s="78"/>
      <c r="AI52" s="203"/>
      <c r="AJ52" s="204"/>
      <c r="AK52" s="205">
        <f t="shared" si="12"/>
        <v>5415.2666666666664</v>
      </c>
      <c r="AL52" s="206">
        <f t="shared" si="13"/>
        <v>78959.511111111104</v>
      </c>
      <c r="AM52" s="39"/>
    </row>
    <row r="53" spans="2:39" ht="16.899999999999999" customHeight="1" thickBot="1" x14ac:dyDescent="0.3">
      <c r="B53" s="438"/>
      <c r="C53" s="207" t="s">
        <v>121</v>
      </c>
      <c r="D53" s="434"/>
      <c r="E53" s="434"/>
      <c r="F53" s="434"/>
      <c r="G53" s="434"/>
      <c r="H53" s="214">
        <v>81229</v>
      </c>
      <c r="I53" s="104">
        <f t="shared" si="4"/>
        <v>121843.5</v>
      </c>
      <c r="J53" s="215"/>
      <c r="K53" s="207"/>
      <c r="L53" s="207">
        <v>4</v>
      </c>
      <c r="M53" s="207"/>
      <c r="N53" s="124">
        <f t="shared" si="5"/>
        <v>0</v>
      </c>
      <c r="O53" s="125">
        <f t="shared" si="18"/>
        <v>0</v>
      </c>
      <c r="P53" s="126">
        <f>I53*L53/18</f>
        <v>27076.333333333332</v>
      </c>
      <c r="Q53" s="125">
        <f t="shared" si="9"/>
        <v>0</v>
      </c>
      <c r="R53" s="124"/>
      <c r="S53" s="207"/>
      <c r="T53" s="207"/>
      <c r="U53" s="207"/>
      <c r="V53" s="207">
        <f t="shared" si="14"/>
        <v>0</v>
      </c>
      <c r="W53" s="125">
        <f t="shared" si="6"/>
        <v>0</v>
      </c>
      <c r="X53" s="127">
        <f t="shared" si="7"/>
        <v>27076.333333333332</v>
      </c>
      <c r="Y53" s="218"/>
      <c r="Z53" s="219"/>
      <c r="AA53" s="218"/>
      <c r="AB53" s="218">
        <v>4</v>
      </c>
      <c r="AC53" s="127">
        <f t="shared" si="10"/>
        <v>1572.8888888888889</v>
      </c>
      <c r="AD53" s="164"/>
      <c r="AE53" s="130">
        <f t="shared" si="19"/>
        <v>4</v>
      </c>
      <c r="AF53" s="131">
        <f t="shared" si="8"/>
        <v>8122.9</v>
      </c>
      <c r="AG53" s="165"/>
      <c r="AH53" s="166"/>
      <c r="AI53" s="134"/>
      <c r="AJ53" s="211"/>
      <c r="AK53" s="212">
        <f t="shared" si="12"/>
        <v>2707.6333333333332</v>
      </c>
      <c r="AL53" s="137">
        <f t="shared" si="13"/>
        <v>39479.755555555552</v>
      </c>
      <c r="AM53" s="39"/>
    </row>
    <row r="54" spans="2:39" ht="16.899999999999999" customHeight="1" thickBot="1" x14ac:dyDescent="0.3">
      <c r="B54" s="437" t="s">
        <v>122</v>
      </c>
      <c r="C54" s="183" t="s">
        <v>116</v>
      </c>
      <c r="D54" s="428" t="s">
        <v>104</v>
      </c>
      <c r="E54" s="428" t="s">
        <v>89</v>
      </c>
      <c r="F54" s="432" t="s">
        <v>153</v>
      </c>
      <c r="G54" s="432">
        <v>1</v>
      </c>
      <c r="H54" s="283">
        <v>59462</v>
      </c>
      <c r="I54" s="104">
        <f t="shared" si="4"/>
        <v>89193</v>
      </c>
      <c r="J54" s="285"/>
      <c r="K54" s="183">
        <v>18</v>
      </c>
      <c r="L54" s="183"/>
      <c r="M54" s="183"/>
      <c r="N54" s="143">
        <f t="shared" si="5"/>
        <v>0</v>
      </c>
      <c r="O54" s="144">
        <f t="shared" si="18"/>
        <v>89193</v>
      </c>
      <c r="P54" s="145">
        <f>I54*L54/18</f>
        <v>0</v>
      </c>
      <c r="Q54" s="144">
        <f t="shared" si="9"/>
        <v>0</v>
      </c>
      <c r="R54" s="143">
        <v>40</v>
      </c>
      <c r="S54" s="183">
        <v>18</v>
      </c>
      <c r="T54" s="183"/>
      <c r="U54" s="183"/>
      <c r="V54" s="183">
        <f t="shared" si="14"/>
        <v>18</v>
      </c>
      <c r="W54" s="144">
        <f t="shared" si="6"/>
        <v>7078.8</v>
      </c>
      <c r="X54" s="147">
        <f t="shared" si="7"/>
        <v>89193</v>
      </c>
      <c r="Y54" s="277" t="s">
        <v>162</v>
      </c>
      <c r="Z54" s="149">
        <f>17697*50/100/2</f>
        <v>4424.25</v>
      </c>
      <c r="AA54" s="277"/>
      <c r="AB54" s="277">
        <v>18</v>
      </c>
      <c r="AC54" s="147">
        <f t="shared" si="10"/>
        <v>7078</v>
      </c>
      <c r="AD54" s="188"/>
      <c r="AE54" s="151">
        <f t="shared" si="19"/>
        <v>18</v>
      </c>
      <c r="AF54" s="150">
        <f t="shared" si="8"/>
        <v>26757.899999999998</v>
      </c>
      <c r="AG54" s="152"/>
      <c r="AH54" s="153"/>
      <c r="AI54" s="154"/>
      <c r="AJ54" s="189"/>
      <c r="AK54" s="190">
        <f t="shared" si="12"/>
        <v>8919.2999999999993</v>
      </c>
      <c r="AL54" s="157">
        <f t="shared" si="13"/>
        <v>143451.25</v>
      </c>
      <c r="AM54" s="39"/>
    </row>
    <row r="55" spans="2:39" ht="16.899999999999999" customHeight="1" thickBot="1" x14ac:dyDescent="0.3">
      <c r="B55" s="441"/>
      <c r="C55" s="186" t="s">
        <v>99</v>
      </c>
      <c r="D55" s="429"/>
      <c r="E55" s="429"/>
      <c r="F55" s="439"/>
      <c r="G55" s="439"/>
      <c r="H55" s="77">
        <v>59462</v>
      </c>
      <c r="I55" s="104">
        <f t="shared" si="4"/>
        <v>89193</v>
      </c>
      <c r="J55" s="287"/>
      <c r="K55" s="186">
        <v>1</v>
      </c>
      <c r="L55" s="186"/>
      <c r="M55" s="186"/>
      <c r="N55" s="193">
        <f t="shared" si="5"/>
        <v>0</v>
      </c>
      <c r="O55" s="194">
        <f t="shared" si="18"/>
        <v>4955.166666666667</v>
      </c>
      <c r="P55" s="195">
        <f t="shared" ref="P55:P58" si="20">I55*L55/18</f>
        <v>0</v>
      </c>
      <c r="Q55" s="194">
        <f t="shared" si="9"/>
        <v>0</v>
      </c>
      <c r="R55" s="193">
        <v>40</v>
      </c>
      <c r="S55" s="186"/>
      <c r="T55" s="186"/>
      <c r="U55" s="186"/>
      <c r="V55" s="186">
        <f t="shared" si="14"/>
        <v>0</v>
      </c>
      <c r="W55" s="194">
        <f t="shared" si="6"/>
        <v>0</v>
      </c>
      <c r="X55" s="197">
        <f t="shared" si="7"/>
        <v>4955.166666666667</v>
      </c>
      <c r="Y55" s="279"/>
      <c r="Z55" s="280"/>
      <c r="AA55" s="279"/>
      <c r="AB55" s="279">
        <v>1</v>
      </c>
      <c r="AC55" s="197">
        <f t="shared" si="10"/>
        <v>393.22222222222223</v>
      </c>
      <c r="AD55" s="200"/>
      <c r="AE55" s="201">
        <f t="shared" si="19"/>
        <v>1</v>
      </c>
      <c r="AF55" s="202">
        <f t="shared" si="8"/>
        <v>1486.55</v>
      </c>
      <c r="AG55" s="66"/>
      <c r="AH55" s="78"/>
      <c r="AI55" s="203"/>
      <c r="AJ55" s="204"/>
      <c r="AK55" s="205">
        <f t="shared" si="12"/>
        <v>495.51666666666671</v>
      </c>
      <c r="AL55" s="206">
        <f t="shared" si="13"/>
        <v>7330.4555555555562</v>
      </c>
      <c r="AM55" s="39"/>
    </row>
    <row r="56" spans="2:39" ht="16.899999999999999" customHeight="1" thickBot="1" x14ac:dyDescent="0.3">
      <c r="B56" s="438"/>
      <c r="C56" s="207" t="s">
        <v>117</v>
      </c>
      <c r="D56" s="434"/>
      <c r="E56" s="434"/>
      <c r="F56" s="433"/>
      <c r="G56" s="433"/>
      <c r="H56" s="208">
        <v>59462</v>
      </c>
      <c r="I56" s="104">
        <f t="shared" si="4"/>
        <v>89193</v>
      </c>
      <c r="J56" s="286"/>
      <c r="K56" s="207">
        <v>1</v>
      </c>
      <c r="L56" s="207"/>
      <c r="M56" s="207"/>
      <c r="N56" s="124">
        <f t="shared" si="5"/>
        <v>0</v>
      </c>
      <c r="O56" s="125">
        <f t="shared" si="18"/>
        <v>4955.166666666667</v>
      </c>
      <c r="P56" s="126">
        <f t="shared" si="20"/>
        <v>0</v>
      </c>
      <c r="Q56" s="125">
        <f t="shared" si="9"/>
        <v>0</v>
      </c>
      <c r="R56" s="124">
        <v>40</v>
      </c>
      <c r="S56" s="207"/>
      <c r="T56" s="207"/>
      <c r="U56" s="207"/>
      <c r="V56" s="207">
        <f t="shared" si="14"/>
        <v>0</v>
      </c>
      <c r="W56" s="125">
        <f t="shared" si="6"/>
        <v>0</v>
      </c>
      <c r="X56" s="127">
        <f t="shared" si="7"/>
        <v>4955.166666666667</v>
      </c>
      <c r="Y56" s="218"/>
      <c r="Z56" s="219"/>
      <c r="AA56" s="218"/>
      <c r="AB56" s="218">
        <v>1</v>
      </c>
      <c r="AC56" s="127">
        <f t="shared" si="10"/>
        <v>393.22222222222223</v>
      </c>
      <c r="AD56" s="164"/>
      <c r="AE56" s="130">
        <f t="shared" si="19"/>
        <v>1</v>
      </c>
      <c r="AF56" s="131">
        <f t="shared" si="8"/>
        <v>1486.55</v>
      </c>
      <c r="AG56" s="165"/>
      <c r="AH56" s="166"/>
      <c r="AI56" s="134"/>
      <c r="AJ56" s="211"/>
      <c r="AK56" s="212">
        <f t="shared" si="12"/>
        <v>495.51666666666671</v>
      </c>
      <c r="AL56" s="137">
        <f t="shared" si="13"/>
        <v>7330.4555555555562</v>
      </c>
      <c r="AM56" s="39"/>
    </row>
    <row r="57" spans="2:39" ht="16.899999999999999" customHeight="1" thickBot="1" x14ac:dyDescent="0.3">
      <c r="B57" s="437" t="s">
        <v>123</v>
      </c>
      <c r="C57" s="183" t="s">
        <v>116</v>
      </c>
      <c r="D57" s="428" t="s">
        <v>104</v>
      </c>
      <c r="E57" s="428" t="s">
        <v>89</v>
      </c>
      <c r="F57" s="428" t="s">
        <v>153</v>
      </c>
      <c r="G57" s="428">
        <v>1</v>
      </c>
      <c r="H57" s="283">
        <v>59462</v>
      </c>
      <c r="I57" s="104">
        <f t="shared" si="4"/>
        <v>89193</v>
      </c>
      <c r="J57" s="285"/>
      <c r="K57" s="183">
        <v>18</v>
      </c>
      <c r="L57" s="183"/>
      <c r="M57" s="183"/>
      <c r="N57" s="143">
        <f t="shared" si="5"/>
        <v>0</v>
      </c>
      <c r="O57" s="144">
        <f t="shared" si="18"/>
        <v>89193</v>
      </c>
      <c r="P57" s="145">
        <f t="shared" si="20"/>
        <v>0</v>
      </c>
      <c r="Q57" s="144">
        <f t="shared" si="9"/>
        <v>0</v>
      </c>
      <c r="R57" s="143">
        <v>40</v>
      </c>
      <c r="S57" s="183">
        <v>18</v>
      </c>
      <c r="T57" s="183"/>
      <c r="U57" s="183"/>
      <c r="V57" s="183">
        <f t="shared" si="14"/>
        <v>18</v>
      </c>
      <c r="W57" s="144">
        <f t="shared" si="6"/>
        <v>7078.8</v>
      </c>
      <c r="X57" s="147">
        <f t="shared" si="7"/>
        <v>89193</v>
      </c>
      <c r="Y57" s="277" t="s">
        <v>163</v>
      </c>
      <c r="Z57" s="149">
        <f>17697*50/100/2</f>
        <v>4424.25</v>
      </c>
      <c r="AA57" s="277"/>
      <c r="AB57" s="277">
        <v>18</v>
      </c>
      <c r="AC57" s="147">
        <f t="shared" si="10"/>
        <v>7078</v>
      </c>
      <c r="AD57" s="188"/>
      <c r="AE57" s="151">
        <f t="shared" si="19"/>
        <v>18</v>
      </c>
      <c r="AF57" s="150">
        <f t="shared" si="8"/>
        <v>26757.899999999998</v>
      </c>
      <c r="AG57" s="152"/>
      <c r="AH57" s="153"/>
      <c r="AI57" s="154"/>
      <c r="AJ57" s="189"/>
      <c r="AK57" s="190">
        <f t="shared" si="12"/>
        <v>8919.2999999999993</v>
      </c>
      <c r="AL57" s="157">
        <f t="shared" si="13"/>
        <v>143451.25</v>
      </c>
      <c r="AM57" s="39"/>
    </row>
    <row r="58" spans="2:39" ht="16.899999999999999" customHeight="1" thickBot="1" x14ac:dyDescent="0.3">
      <c r="B58" s="438"/>
      <c r="C58" s="207" t="s">
        <v>99</v>
      </c>
      <c r="D58" s="434"/>
      <c r="E58" s="434"/>
      <c r="F58" s="434"/>
      <c r="G58" s="434"/>
      <c r="H58" s="208">
        <v>59462</v>
      </c>
      <c r="I58" s="104">
        <f t="shared" si="4"/>
        <v>89193</v>
      </c>
      <c r="J58" s="286"/>
      <c r="K58" s="207">
        <v>1</v>
      </c>
      <c r="L58" s="207"/>
      <c r="M58" s="207"/>
      <c r="N58" s="124">
        <f t="shared" si="5"/>
        <v>0</v>
      </c>
      <c r="O58" s="125">
        <f t="shared" si="18"/>
        <v>4955.166666666667</v>
      </c>
      <c r="P58" s="126">
        <f t="shared" si="20"/>
        <v>0</v>
      </c>
      <c r="Q58" s="125">
        <f t="shared" si="9"/>
        <v>0</v>
      </c>
      <c r="R58" s="124"/>
      <c r="S58" s="207"/>
      <c r="T58" s="207"/>
      <c r="U58" s="207"/>
      <c r="V58" s="207">
        <f t="shared" si="14"/>
        <v>0</v>
      </c>
      <c r="W58" s="125">
        <f t="shared" si="6"/>
        <v>0</v>
      </c>
      <c r="X58" s="127">
        <f t="shared" si="7"/>
        <v>4955.166666666667</v>
      </c>
      <c r="Y58" s="218"/>
      <c r="Z58" s="219"/>
      <c r="AA58" s="218"/>
      <c r="AB58" s="218">
        <v>1</v>
      </c>
      <c r="AC58" s="127">
        <f t="shared" si="10"/>
        <v>393.22222222222223</v>
      </c>
      <c r="AD58" s="164"/>
      <c r="AE58" s="130">
        <f t="shared" si="19"/>
        <v>1</v>
      </c>
      <c r="AF58" s="131">
        <f t="shared" si="8"/>
        <v>1486.55</v>
      </c>
      <c r="AG58" s="165"/>
      <c r="AH58" s="166"/>
      <c r="AI58" s="134"/>
      <c r="AJ58" s="211"/>
      <c r="AK58" s="212">
        <f t="shared" si="12"/>
        <v>495.51666666666671</v>
      </c>
      <c r="AL58" s="137">
        <f t="shared" si="13"/>
        <v>7330.4555555555562</v>
      </c>
      <c r="AM58" s="39"/>
    </row>
    <row r="59" spans="2:39" ht="16.899999999999999" customHeight="1" thickBot="1" x14ac:dyDescent="0.3">
      <c r="B59" s="437" t="s">
        <v>124</v>
      </c>
      <c r="C59" s="183" t="s">
        <v>116</v>
      </c>
      <c r="D59" s="428" t="s">
        <v>104</v>
      </c>
      <c r="E59" s="428" t="s">
        <v>125</v>
      </c>
      <c r="F59" s="428" t="s">
        <v>154</v>
      </c>
      <c r="G59" s="428">
        <v>8</v>
      </c>
      <c r="H59" s="184">
        <v>70257</v>
      </c>
      <c r="I59" s="104">
        <f t="shared" si="4"/>
        <v>105385.5</v>
      </c>
      <c r="J59" s="185"/>
      <c r="K59" s="183">
        <v>18</v>
      </c>
      <c r="L59" s="183"/>
      <c r="M59" s="183"/>
      <c r="N59" s="143">
        <f>I59*J59/20</f>
        <v>0</v>
      </c>
      <c r="O59" s="144">
        <f t="shared" si="18"/>
        <v>105385.5</v>
      </c>
      <c r="P59" s="145">
        <f>I59*L59/18</f>
        <v>0</v>
      </c>
      <c r="Q59" s="144">
        <f t="shared" si="9"/>
        <v>0</v>
      </c>
      <c r="R59" s="143">
        <v>40</v>
      </c>
      <c r="S59" s="183">
        <v>18</v>
      </c>
      <c r="T59" s="183"/>
      <c r="U59" s="183"/>
      <c r="V59" s="183">
        <f t="shared" si="14"/>
        <v>18</v>
      </c>
      <c r="W59" s="144">
        <f t="shared" si="6"/>
        <v>7078.8</v>
      </c>
      <c r="X59" s="147">
        <f t="shared" si="7"/>
        <v>105385.5</v>
      </c>
      <c r="Y59" s="277">
        <v>4</v>
      </c>
      <c r="Z59" s="149">
        <f>17697*50/100</f>
        <v>8848.5</v>
      </c>
      <c r="AA59" s="277"/>
      <c r="AB59" s="277"/>
      <c r="AC59" s="147">
        <f t="shared" si="10"/>
        <v>0</v>
      </c>
      <c r="AD59" s="188"/>
      <c r="AE59" s="151">
        <f t="shared" si="19"/>
        <v>18</v>
      </c>
      <c r="AF59" s="150">
        <f t="shared" si="8"/>
        <v>31615.649999999998</v>
      </c>
      <c r="AG59" s="152"/>
      <c r="AH59" s="153"/>
      <c r="AI59" s="154">
        <v>0.3</v>
      </c>
      <c r="AJ59" s="276">
        <f>(O59+P59+Q59)*AI59</f>
        <v>31615.649999999998</v>
      </c>
      <c r="AK59" s="190">
        <f>X59*10/100</f>
        <v>10538.55</v>
      </c>
      <c r="AL59" s="157">
        <f t="shared" si="13"/>
        <v>195082.65</v>
      </c>
      <c r="AM59" s="39"/>
    </row>
    <row r="60" spans="2:39" ht="16.899999999999999" customHeight="1" thickBot="1" x14ac:dyDescent="0.3">
      <c r="B60" s="441"/>
      <c r="C60" s="186" t="s">
        <v>99</v>
      </c>
      <c r="D60" s="429"/>
      <c r="E60" s="429"/>
      <c r="F60" s="429"/>
      <c r="G60" s="429"/>
      <c r="H60" s="191">
        <v>70257</v>
      </c>
      <c r="I60" s="104">
        <f t="shared" si="4"/>
        <v>105385.5</v>
      </c>
      <c r="J60" s="192"/>
      <c r="K60" s="186">
        <v>1</v>
      </c>
      <c r="L60" s="186"/>
      <c r="M60" s="186"/>
      <c r="N60" s="193">
        <f t="shared" si="5"/>
        <v>0</v>
      </c>
      <c r="O60" s="194">
        <f t="shared" si="18"/>
        <v>5854.75</v>
      </c>
      <c r="P60" s="195">
        <f t="shared" ref="P60:P63" si="21">I60*L60/18</f>
        <v>0</v>
      </c>
      <c r="Q60" s="194">
        <f t="shared" si="9"/>
        <v>0</v>
      </c>
      <c r="R60" s="193">
        <v>40</v>
      </c>
      <c r="S60" s="186"/>
      <c r="T60" s="186"/>
      <c r="U60" s="186"/>
      <c r="V60" s="186">
        <f t="shared" si="14"/>
        <v>0</v>
      </c>
      <c r="W60" s="194">
        <f t="shared" si="6"/>
        <v>0</v>
      </c>
      <c r="X60" s="197">
        <f t="shared" si="7"/>
        <v>5854.75</v>
      </c>
      <c r="Y60" s="279"/>
      <c r="Z60" s="280"/>
      <c r="AA60" s="279"/>
      <c r="AB60" s="279"/>
      <c r="AC60" s="197">
        <f t="shared" si="10"/>
        <v>0</v>
      </c>
      <c r="AD60" s="200"/>
      <c r="AE60" s="201">
        <f t="shared" si="19"/>
        <v>1</v>
      </c>
      <c r="AF60" s="202">
        <f t="shared" si="8"/>
        <v>1756.425</v>
      </c>
      <c r="AG60" s="66"/>
      <c r="AH60" s="78"/>
      <c r="AI60" s="203">
        <v>0.3</v>
      </c>
      <c r="AJ60" s="281">
        <f t="shared" ref="AJ60:AJ61" si="22">(O60+P60+Q60)*AI60</f>
        <v>1756.425</v>
      </c>
      <c r="AK60" s="205">
        <f t="shared" si="12"/>
        <v>585.47500000000002</v>
      </c>
      <c r="AL60" s="206">
        <f t="shared" si="13"/>
        <v>9953.0750000000007</v>
      </c>
      <c r="AM60" s="39"/>
    </row>
    <row r="61" spans="2:39" ht="16.899999999999999" customHeight="1" thickBot="1" x14ac:dyDescent="0.3">
      <c r="B61" s="438"/>
      <c r="C61" s="207" t="s">
        <v>117</v>
      </c>
      <c r="D61" s="434"/>
      <c r="E61" s="434"/>
      <c r="F61" s="434"/>
      <c r="G61" s="434"/>
      <c r="H61" s="214">
        <v>70257</v>
      </c>
      <c r="I61" s="104">
        <f t="shared" si="4"/>
        <v>105385.5</v>
      </c>
      <c r="J61" s="215"/>
      <c r="K61" s="207">
        <v>1</v>
      </c>
      <c r="L61" s="207"/>
      <c r="M61" s="207"/>
      <c r="N61" s="124">
        <f t="shared" si="5"/>
        <v>0</v>
      </c>
      <c r="O61" s="125">
        <f t="shared" si="18"/>
        <v>5854.75</v>
      </c>
      <c r="P61" s="126">
        <f t="shared" si="21"/>
        <v>0</v>
      </c>
      <c r="Q61" s="125">
        <f t="shared" si="9"/>
        <v>0</v>
      </c>
      <c r="R61" s="124">
        <v>40</v>
      </c>
      <c r="S61" s="207"/>
      <c r="T61" s="207"/>
      <c r="U61" s="207"/>
      <c r="V61" s="207">
        <f t="shared" si="14"/>
        <v>0</v>
      </c>
      <c r="W61" s="125">
        <f t="shared" si="6"/>
        <v>0</v>
      </c>
      <c r="X61" s="127">
        <f t="shared" si="7"/>
        <v>5854.75</v>
      </c>
      <c r="Y61" s="218"/>
      <c r="Z61" s="219"/>
      <c r="AA61" s="218"/>
      <c r="AB61" s="218"/>
      <c r="AC61" s="127">
        <f t="shared" si="10"/>
        <v>0</v>
      </c>
      <c r="AD61" s="164"/>
      <c r="AE61" s="130">
        <f t="shared" si="19"/>
        <v>1</v>
      </c>
      <c r="AF61" s="131">
        <f t="shared" si="8"/>
        <v>1756.425</v>
      </c>
      <c r="AG61" s="165"/>
      <c r="AH61" s="166"/>
      <c r="AI61" s="134">
        <v>0.3</v>
      </c>
      <c r="AJ61" s="282">
        <f t="shared" si="22"/>
        <v>1756.425</v>
      </c>
      <c r="AK61" s="212">
        <f t="shared" si="12"/>
        <v>585.47500000000002</v>
      </c>
      <c r="AL61" s="137">
        <f t="shared" si="13"/>
        <v>9953.0750000000007</v>
      </c>
      <c r="AM61" s="39"/>
    </row>
    <row r="62" spans="2:39" ht="16.899999999999999" customHeight="1" thickBot="1" x14ac:dyDescent="0.3">
      <c r="B62" s="168" t="s">
        <v>126</v>
      </c>
      <c r="C62" s="169" t="s">
        <v>127</v>
      </c>
      <c r="D62" s="169" t="s">
        <v>74</v>
      </c>
      <c r="E62" s="169" t="s">
        <v>89</v>
      </c>
      <c r="F62" s="169" t="s">
        <v>155</v>
      </c>
      <c r="G62" s="169" t="s">
        <v>76</v>
      </c>
      <c r="H62" s="256">
        <v>74150</v>
      </c>
      <c r="I62" s="104">
        <f t="shared" si="4"/>
        <v>111225</v>
      </c>
      <c r="J62" s="257"/>
      <c r="K62" s="169"/>
      <c r="L62" s="169"/>
      <c r="M62" s="169"/>
      <c r="N62" s="258">
        <f t="shared" si="5"/>
        <v>0</v>
      </c>
      <c r="O62" s="259">
        <f t="shared" si="18"/>
        <v>0</v>
      </c>
      <c r="P62" s="172">
        <f t="shared" si="21"/>
        <v>0</v>
      </c>
      <c r="Q62" s="259">
        <f t="shared" si="9"/>
        <v>0</v>
      </c>
      <c r="R62" s="258"/>
      <c r="S62" s="169"/>
      <c r="T62" s="169"/>
      <c r="U62" s="169"/>
      <c r="V62" s="169">
        <f t="shared" si="14"/>
        <v>0</v>
      </c>
      <c r="W62" s="259">
        <f t="shared" si="6"/>
        <v>0</v>
      </c>
      <c r="X62" s="260">
        <f t="shared" si="7"/>
        <v>0</v>
      </c>
      <c r="Y62" s="261">
        <v>0</v>
      </c>
      <c r="Z62" s="262"/>
      <c r="AA62" s="261"/>
      <c r="AB62" s="261"/>
      <c r="AC62" s="260">
        <f t="shared" si="10"/>
        <v>0</v>
      </c>
      <c r="AD62" s="263"/>
      <c r="AE62" s="264">
        <f t="shared" si="19"/>
        <v>0</v>
      </c>
      <c r="AF62" s="265">
        <f t="shared" si="8"/>
        <v>0</v>
      </c>
      <c r="AG62" s="266"/>
      <c r="AH62" s="267"/>
      <c r="AI62" s="268"/>
      <c r="AJ62" s="269"/>
      <c r="AK62" s="181">
        <f t="shared" si="12"/>
        <v>0</v>
      </c>
      <c r="AL62" s="182">
        <f t="shared" si="13"/>
        <v>0</v>
      </c>
      <c r="AM62" s="39"/>
    </row>
    <row r="63" spans="2:39" ht="16.149999999999999" customHeight="1" thickBot="1" x14ac:dyDescent="0.3">
      <c r="B63" s="168" t="s">
        <v>128</v>
      </c>
      <c r="C63" s="169" t="s">
        <v>129</v>
      </c>
      <c r="D63" s="169" t="s">
        <v>104</v>
      </c>
      <c r="E63" s="169" t="s">
        <v>75</v>
      </c>
      <c r="F63" s="169" t="s">
        <v>156</v>
      </c>
      <c r="G63" s="169" t="s">
        <v>76</v>
      </c>
      <c r="H63" s="256">
        <v>79990</v>
      </c>
      <c r="I63" s="104">
        <f t="shared" si="4"/>
        <v>119985</v>
      </c>
      <c r="J63" s="257"/>
      <c r="K63" s="169">
        <v>6</v>
      </c>
      <c r="L63" s="169">
        <v>4</v>
      </c>
      <c r="M63" s="169"/>
      <c r="N63" s="258">
        <f t="shared" si="5"/>
        <v>0</v>
      </c>
      <c r="O63" s="259">
        <f t="shared" si="18"/>
        <v>39995</v>
      </c>
      <c r="P63" s="172">
        <f t="shared" si="21"/>
        <v>26663.333333333332</v>
      </c>
      <c r="Q63" s="259">
        <f t="shared" si="9"/>
        <v>0</v>
      </c>
      <c r="R63" s="258"/>
      <c r="S63" s="169"/>
      <c r="T63" s="169"/>
      <c r="U63" s="169"/>
      <c r="V63" s="169">
        <f t="shared" si="14"/>
        <v>0</v>
      </c>
      <c r="W63" s="259">
        <f t="shared" si="6"/>
        <v>0</v>
      </c>
      <c r="X63" s="260">
        <f t="shared" si="7"/>
        <v>66658.333333333328</v>
      </c>
      <c r="Y63" s="261"/>
      <c r="Z63" s="262"/>
      <c r="AA63" s="261"/>
      <c r="AB63" s="261">
        <v>7</v>
      </c>
      <c r="AC63" s="260">
        <f t="shared" si="10"/>
        <v>2752.5555555555557</v>
      </c>
      <c r="AD63" s="263"/>
      <c r="AE63" s="264">
        <f t="shared" si="19"/>
        <v>10</v>
      </c>
      <c r="AF63" s="265">
        <f t="shared" si="8"/>
        <v>19997.499999999996</v>
      </c>
      <c r="AG63" s="266"/>
      <c r="AH63" s="267"/>
      <c r="AI63" s="268"/>
      <c r="AJ63" s="269"/>
      <c r="AK63" s="181">
        <f t="shared" si="12"/>
        <v>6665.8333333333321</v>
      </c>
      <c r="AL63" s="182">
        <f t="shared" si="13"/>
        <v>96074.222222222219</v>
      </c>
      <c r="AM63" s="39"/>
    </row>
    <row r="64" spans="2:39" ht="16.899999999999999" customHeight="1" thickBot="1" x14ac:dyDescent="0.3">
      <c r="B64" s="430" t="s">
        <v>130</v>
      </c>
      <c r="C64" s="183" t="s">
        <v>129</v>
      </c>
      <c r="D64" s="432" t="s">
        <v>74</v>
      </c>
      <c r="E64" s="432" t="s">
        <v>75</v>
      </c>
      <c r="F64" s="432" t="s">
        <v>149</v>
      </c>
      <c r="G64" s="432" t="s">
        <v>76</v>
      </c>
      <c r="H64" s="283">
        <v>95741</v>
      </c>
      <c r="I64" s="104">
        <f t="shared" si="4"/>
        <v>143611.5</v>
      </c>
      <c r="J64" s="285"/>
      <c r="K64" s="183"/>
      <c r="L64" s="183">
        <v>6</v>
      </c>
      <c r="M64" s="183"/>
      <c r="N64" s="143">
        <f t="shared" si="5"/>
        <v>0</v>
      </c>
      <c r="O64" s="144">
        <f t="shared" si="18"/>
        <v>0</v>
      </c>
      <c r="P64" s="145">
        <f>I64*L64/18</f>
        <v>47870.5</v>
      </c>
      <c r="Q64" s="144">
        <f t="shared" si="9"/>
        <v>0</v>
      </c>
      <c r="R64" s="143"/>
      <c r="S64" s="183"/>
      <c r="T64" s="183"/>
      <c r="U64" s="183"/>
      <c r="V64" s="183">
        <f t="shared" si="14"/>
        <v>0</v>
      </c>
      <c r="W64" s="144">
        <f t="shared" si="6"/>
        <v>0</v>
      </c>
      <c r="X64" s="147">
        <f t="shared" si="7"/>
        <v>47870.5</v>
      </c>
      <c r="Y64" s="277"/>
      <c r="Z64" s="278"/>
      <c r="AA64" s="277">
        <v>3539</v>
      </c>
      <c r="AB64" s="277">
        <v>5</v>
      </c>
      <c r="AC64" s="147">
        <f t="shared" si="10"/>
        <v>1966.1111111111111</v>
      </c>
      <c r="AD64" s="188"/>
      <c r="AE64" s="151">
        <f t="shared" si="19"/>
        <v>6</v>
      </c>
      <c r="AF64" s="150">
        <f t="shared" si="8"/>
        <v>14361.15</v>
      </c>
      <c r="AG64" s="152"/>
      <c r="AH64" s="153"/>
      <c r="AI64" s="154"/>
      <c r="AJ64" s="189"/>
      <c r="AK64" s="156"/>
      <c r="AL64" s="157">
        <f t="shared" si="13"/>
        <v>67736.761111111104</v>
      </c>
      <c r="AM64" s="39"/>
    </row>
    <row r="65" spans="2:75" ht="16.899999999999999" customHeight="1" thickBot="1" x14ac:dyDescent="0.3">
      <c r="B65" s="431"/>
      <c r="C65" s="207" t="s">
        <v>99</v>
      </c>
      <c r="D65" s="433"/>
      <c r="E65" s="433"/>
      <c r="F65" s="433"/>
      <c r="G65" s="433"/>
      <c r="H65" s="208">
        <v>95741</v>
      </c>
      <c r="I65" s="104">
        <f t="shared" si="4"/>
        <v>143611.5</v>
      </c>
      <c r="J65" s="286"/>
      <c r="K65" s="207"/>
      <c r="L65" s="207">
        <v>1</v>
      </c>
      <c r="M65" s="207"/>
      <c r="N65" s="124">
        <f t="shared" si="5"/>
        <v>0</v>
      </c>
      <c r="O65" s="125">
        <f t="shared" si="18"/>
        <v>0</v>
      </c>
      <c r="P65" s="126">
        <f>I65*L65/18</f>
        <v>7978.416666666667</v>
      </c>
      <c r="Q65" s="125">
        <f t="shared" si="9"/>
        <v>0</v>
      </c>
      <c r="R65" s="124"/>
      <c r="S65" s="207"/>
      <c r="T65" s="207"/>
      <c r="U65" s="207"/>
      <c r="V65" s="207">
        <f t="shared" si="14"/>
        <v>0</v>
      </c>
      <c r="W65" s="125">
        <f t="shared" si="6"/>
        <v>0</v>
      </c>
      <c r="X65" s="127">
        <f t="shared" si="7"/>
        <v>7978.416666666667</v>
      </c>
      <c r="Y65" s="218"/>
      <c r="Z65" s="219"/>
      <c r="AA65" s="218"/>
      <c r="AB65" s="218">
        <v>1</v>
      </c>
      <c r="AC65" s="127">
        <f t="shared" si="10"/>
        <v>393.22222222222223</v>
      </c>
      <c r="AD65" s="164"/>
      <c r="AE65" s="130">
        <f t="shared" si="19"/>
        <v>1</v>
      </c>
      <c r="AF65" s="131">
        <f t="shared" si="8"/>
        <v>2393.5250000000001</v>
      </c>
      <c r="AG65" s="165"/>
      <c r="AH65" s="166"/>
      <c r="AI65" s="134"/>
      <c r="AJ65" s="211"/>
      <c r="AK65" s="167"/>
      <c r="AL65" s="137">
        <f t="shared" si="13"/>
        <v>10765.163888888888</v>
      </c>
      <c r="AM65" s="39"/>
    </row>
    <row r="66" spans="2:75" s="13" customFormat="1" ht="51.75" customHeight="1" x14ac:dyDescent="0.25">
      <c r="B66" s="424" t="s">
        <v>22</v>
      </c>
      <c r="C66" s="397" t="s">
        <v>43</v>
      </c>
      <c r="D66" s="397" t="s">
        <v>68</v>
      </c>
      <c r="E66" s="407" t="s">
        <v>44</v>
      </c>
      <c r="F66" s="409"/>
      <c r="G66" s="397" t="s">
        <v>45</v>
      </c>
      <c r="H66" s="397" t="s">
        <v>69</v>
      </c>
      <c r="I66" s="397" t="s">
        <v>238</v>
      </c>
      <c r="J66" s="397" t="s">
        <v>167</v>
      </c>
      <c r="K66" s="407" t="s">
        <v>46</v>
      </c>
      <c r="L66" s="408"/>
      <c r="M66" s="409"/>
      <c r="N66" s="397" t="s">
        <v>168</v>
      </c>
      <c r="O66" s="413" t="s">
        <v>47</v>
      </c>
      <c r="P66" s="414"/>
      <c r="Q66" s="415"/>
      <c r="R66" s="413" t="s">
        <v>166</v>
      </c>
      <c r="S66" s="414"/>
      <c r="T66" s="414"/>
      <c r="U66" s="415"/>
      <c r="V66" s="397" t="s">
        <v>169</v>
      </c>
      <c r="W66" s="399" t="s">
        <v>170</v>
      </c>
      <c r="X66" s="387" t="s">
        <v>165</v>
      </c>
      <c r="Y66" s="389" t="s">
        <v>48</v>
      </c>
      <c r="Z66" s="390"/>
      <c r="AA66" s="390"/>
      <c r="AB66" s="391" t="s">
        <v>49</v>
      </c>
      <c r="AC66" s="391"/>
      <c r="AD66" s="96" t="s">
        <v>50</v>
      </c>
      <c r="AE66" s="392" t="s">
        <v>51</v>
      </c>
      <c r="AF66" s="393"/>
      <c r="AG66" s="391" t="s">
        <v>52</v>
      </c>
      <c r="AH66" s="391"/>
      <c r="AI66" s="392" t="s">
        <v>53</v>
      </c>
      <c r="AJ66" s="394"/>
      <c r="AK66" s="97" t="s">
        <v>70</v>
      </c>
      <c r="AL66" s="395" t="s">
        <v>59</v>
      </c>
      <c r="AM66" s="38"/>
      <c r="AN66" s="11"/>
      <c r="AO66" s="11"/>
      <c r="AP66" s="11"/>
      <c r="AQ66" s="11"/>
      <c r="AR66" s="11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2:75" s="22" customFormat="1" ht="27" hidden="1" customHeight="1" thickBot="1" x14ac:dyDescent="0.3">
      <c r="B67" s="425"/>
      <c r="C67" s="398"/>
      <c r="D67" s="398"/>
      <c r="E67" s="410"/>
      <c r="F67" s="412"/>
      <c r="G67" s="398"/>
      <c r="H67" s="398"/>
      <c r="I67" s="398"/>
      <c r="J67" s="398"/>
      <c r="K67" s="410"/>
      <c r="L67" s="411"/>
      <c r="M67" s="412"/>
      <c r="N67" s="398"/>
      <c r="O67" s="416"/>
      <c r="P67" s="417"/>
      <c r="Q67" s="418"/>
      <c r="R67" s="416"/>
      <c r="S67" s="417"/>
      <c r="T67" s="417"/>
      <c r="U67" s="418"/>
      <c r="V67" s="398"/>
      <c r="W67" s="400"/>
      <c r="X67" s="388"/>
      <c r="Y67" s="397" t="s">
        <v>54</v>
      </c>
      <c r="Z67" s="399" t="s">
        <v>171</v>
      </c>
      <c r="AA67" s="399" t="s">
        <v>55</v>
      </c>
      <c r="AB67" s="397" t="s">
        <v>56</v>
      </c>
      <c r="AC67" s="399" t="s">
        <v>57</v>
      </c>
      <c r="AD67" s="401" t="s">
        <v>57</v>
      </c>
      <c r="AE67" s="397" t="s">
        <v>56</v>
      </c>
      <c r="AF67" s="399" t="s">
        <v>57</v>
      </c>
      <c r="AG67" s="403" t="s">
        <v>58</v>
      </c>
      <c r="AH67" s="405" t="s">
        <v>57</v>
      </c>
      <c r="AI67" s="403" t="s">
        <v>58</v>
      </c>
      <c r="AJ67" s="406" t="s">
        <v>57</v>
      </c>
      <c r="AK67" s="406" t="s">
        <v>57</v>
      </c>
      <c r="AL67" s="396"/>
      <c r="AM67" s="38"/>
      <c r="AN67" s="20"/>
      <c r="AO67" s="20"/>
      <c r="AP67" s="20"/>
      <c r="AQ67" s="20"/>
      <c r="AR67" s="20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</row>
    <row r="68" spans="2:75" s="25" customFormat="1" ht="41.25" customHeight="1" thickBot="1" x14ac:dyDescent="0.25">
      <c r="B68" s="425"/>
      <c r="C68" s="398"/>
      <c r="D68" s="398"/>
      <c r="E68" s="98" t="s">
        <v>60</v>
      </c>
      <c r="F68" s="98" t="s">
        <v>62</v>
      </c>
      <c r="G68" s="398"/>
      <c r="H68" s="398"/>
      <c r="I68" s="398"/>
      <c r="J68" s="398"/>
      <c r="K68" s="99" t="s">
        <v>65</v>
      </c>
      <c r="L68" s="99" t="s">
        <v>66</v>
      </c>
      <c r="M68" s="99" t="s">
        <v>67</v>
      </c>
      <c r="N68" s="398"/>
      <c r="O68" s="99" t="s">
        <v>65</v>
      </c>
      <c r="P68" s="100" t="s">
        <v>66</v>
      </c>
      <c r="Q68" s="99" t="s">
        <v>67</v>
      </c>
      <c r="R68" s="101" t="s">
        <v>58</v>
      </c>
      <c r="S68" s="99" t="s">
        <v>65</v>
      </c>
      <c r="T68" s="99" t="s">
        <v>66</v>
      </c>
      <c r="U68" s="99" t="s">
        <v>67</v>
      </c>
      <c r="V68" s="398"/>
      <c r="W68" s="400"/>
      <c r="X68" s="388"/>
      <c r="Y68" s="398"/>
      <c r="Z68" s="400"/>
      <c r="AA68" s="400"/>
      <c r="AB68" s="398"/>
      <c r="AC68" s="400"/>
      <c r="AD68" s="402"/>
      <c r="AE68" s="398"/>
      <c r="AF68" s="400"/>
      <c r="AG68" s="404"/>
      <c r="AH68" s="397"/>
      <c r="AI68" s="404"/>
      <c r="AJ68" s="399"/>
      <c r="AK68" s="399"/>
      <c r="AL68" s="396"/>
      <c r="AM68" s="38"/>
      <c r="AN68" s="23"/>
      <c r="AO68" s="23"/>
      <c r="AP68" s="23"/>
      <c r="AQ68" s="23"/>
      <c r="AR68" s="23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</row>
    <row r="69" spans="2:75" ht="16.899999999999999" customHeight="1" thickBot="1" x14ac:dyDescent="0.3">
      <c r="B69" s="430" t="s">
        <v>131</v>
      </c>
      <c r="C69" s="183" t="s">
        <v>129</v>
      </c>
      <c r="D69" s="432" t="s">
        <v>104</v>
      </c>
      <c r="E69" s="432" t="s">
        <v>89</v>
      </c>
      <c r="F69" s="432" t="s">
        <v>153</v>
      </c>
      <c r="G69" s="432">
        <v>7</v>
      </c>
      <c r="H69" s="184">
        <v>62470</v>
      </c>
      <c r="I69" s="104">
        <f t="shared" si="4"/>
        <v>93705</v>
      </c>
      <c r="J69" s="185"/>
      <c r="K69" s="183"/>
      <c r="L69" s="183">
        <v>4</v>
      </c>
      <c r="M69" s="183"/>
      <c r="N69" s="143">
        <f t="shared" si="5"/>
        <v>0</v>
      </c>
      <c r="O69" s="144">
        <f t="shared" si="18"/>
        <v>0</v>
      </c>
      <c r="P69" s="145">
        <f t="shared" ref="P69" si="23">I69*L69/18</f>
        <v>20823.333333333332</v>
      </c>
      <c r="Q69" s="144">
        <f t="shared" si="9"/>
        <v>0</v>
      </c>
      <c r="R69" s="143"/>
      <c r="S69" s="183"/>
      <c r="T69" s="183"/>
      <c r="U69" s="183"/>
      <c r="V69" s="183">
        <f t="shared" si="14"/>
        <v>0</v>
      </c>
      <c r="W69" s="144">
        <f t="shared" si="6"/>
        <v>0</v>
      </c>
      <c r="X69" s="147">
        <f t="shared" si="7"/>
        <v>20823.333333333332</v>
      </c>
      <c r="Y69" s="277">
        <v>7</v>
      </c>
      <c r="Z69" s="149">
        <f>17697*60/100</f>
        <v>10618.2</v>
      </c>
      <c r="AA69" s="277">
        <v>3539</v>
      </c>
      <c r="AB69" s="277">
        <v>4</v>
      </c>
      <c r="AC69" s="147">
        <f t="shared" si="10"/>
        <v>1572.8888888888889</v>
      </c>
      <c r="AD69" s="188"/>
      <c r="AE69" s="151">
        <f t="shared" si="19"/>
        <v>4</v>
      </c>
      <c r="AF69" s="150">
        <f t="shared" si="8"/>
        <v>6246.9999999999991</v>
      </c>
      <c r="AG69" s="152"/>
      <c r="AH69" s="153"/>
      <c r="AI69" s="154"/>
      <c r="AJ69" s="189"/>
      <c r="AK69" s="190">
        <f t="shared" ref="AK69:AK70" si="24">X69*10/100</f>
        <v>2082.333333333333</v>
      </c>
      <c r="AL69" s="157">
        <f t="shared" si="13"/>
        <v>44882.755555555559</v>
      </c>
      <c r="AM69" s="39"/>
    </row>
    <row r="70" spans="2:75" ht="16.899999999999999" customHeight="1" thickBot="1" x14ac:dyDescent="0.3">
      <c r="B70" s="431"/>
      <c r="C70" s="207" t="s">
        <v>117</v>
      </c>
      <c r="D70" s="433"/>
      <c r="E70" s="433"/>
      <c r="F70" s="433"/>
      <c r="G70" s="433"/>
      <c r="H70" s="214">
        <v>62470</v>
      </c>
      <c r="I70" s="104">
        <f t="shared" si="4"/>
        <v>93705</v>
      </c>
      <c r="J70" s="215"/>
      <c r="K70" s="207"/>
      <c r="L70" s="207">
        <v>7</v>
      </c>
      <c r="M70" s="207">
        <v>1</v>
      </c>
      <c r="N70" s="124">
        <f t="shared" si="5"/>
        <v>0</v>
      </c>
      <c r="O70" s="125">
        <f t="shared" si="18"/>
        <v>0</v>
      </c>
      <c r="P70" s="126">
        <f>I70*L70/18</f>
        <v>36440.833333333336</v>
      </c>
      <c r="Q70" s="125">
        <f>I69/18*1</f>
        <v>5205.833333333333</v>
      </c>
      <c r="R70" s="124"/>
      <c r="S70" s="207"/>
      <c r="T70" s="207"/>
      <c r="U70" s="207"/>
      <c r="V70" s="207">
        <f t="shared" si="14"/>
        <v>0</v>
      </c>
      <c r="W70" s="125">
        <f t="shared" si="6"/>
        <v>0</v>
      </c>
      <c r="X70" s="127">
        <f t="shared" si="7"/>
        <v>41646.666666666672</v>
      </c>
      <c r="Y70" s="218"/>
      <c r="Z70" s="219"/>
      <c r="AA70" s="218"/>
      <c r="AB70" s="218">
        <v>6</v>
      </c>
      <c r="AC70" s="127">
        <f t="shared" si="10"/>
        <v>2359.3333333333335</v>
      </c>
      <c r="AD70" s="164"/>
      <c r="AE70" s="130">
        <f t="shared" si="19"/>
        <v>8</v>
      </c>
      <c r="AF70" s="131">
        <f t="shared" si="8"/>
        <v>12493.999999999998</v>
      </c>
      <c r="AG70" s="165"/>
      <c r="AH70" s="166"/>
      <c r="AI70" s="134"/>
      <c r="AJ70" s="211"/>
      <c r="AK70" s="212">
        <f t="shared" si="24"/>
        <v>4164.6666666666679</v>
      </c>
      <c r="AL70" s="137">
        <f t="shared" si="13"/>
        <v>60664.666666666672</v>
      </c>
      <c r="AM70" s="39"/>
    </row>
    <row r="71" spans="2:75" ht="27" customHeight="1" thickBot="1" x14ac:dyDescent="0.3">
      <c r="B71" s="288" t="s">
        <v>132</v>
      </c>
      <c r="C71" s="183" t="s">
        <v>133</v>
      </c>
      <c r="D71" s="216" t="s">
        <v>74</v>
      </c>
      <c r="E71" s="216" t="s">
        <v>95</v>
      </c>
      <c r="F71" s="183" t="s">
        <v>152</v>
      </c>
      <c r="G71" s="183">
        <v>7</v>
      </c>
      <c r="H71" s="283">
        <v>83884</v>
      </c>
      <c r="I71" s="104">
        <f t="shared" si="4"/>
        <v>125826</v>
      </c>
      <c r="J71" s="141"/>
      <c r="K71" s="183"/>
      <c r="L71" s="183">
        <v>6</v>
      </c>
      <c r="M71" s="183">
        <v>3</v>
      </c>
      <c r="N71" s="143">
        <f>I71*J71/20</f>
        <v>0</v>
      </c>
      <c r="O71" s="144">
        <f t="shared" si="18"/>
        <v>0</v>
      </c>
      <c r="P71" s="145">
        <f t="shared" ref="P71:P73" si="25">I71*L71/18</f>
        <v>41942</v>
      </c>
      <c r="Q71" s="144">
        <f>I71*M71/18</f>
        <v>20971</v>
      </c>
      <c r="R71" s="143"/>
      <c r="S71" s="183"/>
      <c r="T71" s="183"/>
      <c r="U71" s="183"/>
      <c r="V71" s="183">
        <f t="shared" si="14"/>
        <v>0</v>
      </c>
      <c r="W71" s="144">
        <f t="shared" si="6"/>
        <v>0</v>
      </c>
      <c r="X71" s="147">
        <f t="shared" si="7"/>
        <v>62913</v>
      </c>
      <c r="Y71" s="277"/>
      <c r="Z71" s="278"/>
      <c r="AA71" s="277"/>
      <c r="AB71" s="277">
        <v>3</v>
      </c>
      <c r="AC71" s="147">
        <f t="shared" si="10"/>
        <v>1179.6666666666667</v>
      </c>
      <c r="AD71" s="188"/>
      <c r="AE71" s="151">
        <f t="shared" si="19"/>
        <v>9</v>
      </c>
      <c r="AF71" s="150">
        <f t="shared" si="8"/>
        <v>18873.899999999998</v>
      </c>
      <c r="AG71" s="152"/>
      <c r="AH71" s="153"/>
      <c r="AI71" s="154"/>
      <c r="AJ71" s="189"/>
      <c r="AK71" s="156"/>
      <c r="AL71" s="157">
        <f t="shared" si="13"/>
        <v>82966.566666666666</v>
      </c>
      <c r="AM71" s="39"/>
    </row>
    <row r="72" spans="2:75" ht="27" customHeight="1" thickBot="1" x14ac:dyDescent="0.3">
      <c r="B72" s="289" t="s">
        <v>134</v>
      </c>
      <c r="C72" s="217" t="s">
        <v>133</v>
      </c>
      <c r="D72" s="217" t="s">
        <v>104</v>
      </c>
      <c r="E72" s="217" t="s">
        <v>89</v>
      </c>
      <c r="F72" s="217" t="s">
        <v>154</v>
      </c>
      <c r="G72" s="217">
        <v>0</v>
      </c>
      <c r="H72" s="290">
        <v>64948</v>
      </c>
      <c r="I72" s="104">
        <f t="shared" si="4"/>
        <v>97422</v>
      </c>
      <c r="J72" s="291"/>
      <c r="K72" s="217">
        <v>3</v>
      </c>
      <c r="L72" s="217">
        <v>15</v>
      </c>
      <c r="M72" s="217"/>
      <c r="N72" s="292">
        <f t="shared" si="5"/>
        <v>0</v>
      </c>
      <c r="O72" s="293">
        <f t="shared" si="18"/>
        <v>16237</v>
      </c>
      <c r="P72" s="294">
        <f t="shared" si="25"/>
        <v>81185</v>
      </c>
      <c r="Q72" s="293">
        <f t="shared" si="9"/>
        <v>0</v>
      </c>
      <c r="R72" s="292"/>
      <c r="S72" s="217"/>
      <c r="T72" s="217"/>
      <c r="U72" s="217"/>
      <c r="V72" s="217"/>
      <c r="W72" s="293">
        <f t="shared" si="6"/>
        <v>0</v>
      </c>
      <c r="X72" s="295">
        <f t="shared" si="7"/>
        <v>97422</v>
      </c>
      <c r="Y72" s="296"/>
      <c r="Z72" s="297"/>
      <c r="AA72" s="296"/>
      <c r="AB72" s="296">
        <v>12</v>
      </c>
      <c r="AC72" s="295">
        <f t="shared" si="10"/>
        <v>4718.666666666667</v>
      </c>
      <c r="AD72" s="298"/>
      <c r="AE72" s="299">
        <f t="shared" ref="AE72:AE84" si="26">K72+J72+L72+M72</f>
        <v>18</v>
      </c>
      <c r="AF72" s="300">
        <f t="shared" si="8"/>
        <v>29226.6</v>
      </c>
      <c r="AG72" s="301"/>
      <c r="AH72" s="302"/>
      <c r="AI72" s="180">
        <v>0.3</v>
      </c>
      <c r="AJ72" s="155">
        <f t="shared" ref="AJ72" si="27">(O72+P72+Q72)*AI72</f>
        <v>29226.6</v>
      </c>
      <c r="AK72" s="303">
        <f t="shared" ref="AK72:AK79" si="28">X72*10/100</f>
        <v>9742.2000000000007</v>
      </c>
      <c r="AL72" s="304">
        <f t="shared" si="13"/>
        <v>170336.06666666668</v>
      </c>
      <c r="AM72" s="39"/>
    </row>
    <row r="73" spans="2:75" s="13" customFormat="1" ht="31.9" customHeight="1" thickBot="1" x14ac:dyDescent="0.3">
      <c r="B73" s="168" t="s">
        <v>135</v>
      </c>
      <c r="C73" s="169" t="s">
        <v>136</v>
      </c>
      <c r="D73" s="169" t="s">
        <v>74</v>
      </c>
      <c r="E73" s="169" t="s">
        <v>108</v>
      </c>
      <c r="F73" s="169" t="s">
        <v>149</v>
      </c>
      <c r="G73" s="169" t="s">
        <v>76</v>
      </c>
      <c r="H73" s="170">
        <v>95741</v>
      </c>
      <c r="I73" s="104">
        <f t="shared" si="4"/>
        <v>143611.5</v>
      </c>
      <c r="J73" s="171"/>
      <c r="K73" s="169"/>
      <c r="L73" s="169">
        <v>8</v>
      </c>
      <c r="M73" s="169">
        <v>3</v>
      </c>
      <c r="N73" s="169">
        <f t="shared" si="5"/>
        <v>0</v>
      </c>
      <c r="O73" s="172">
        <f t="shared" si="18"/>
        <v>0</v>
      </c>
      <c r="P73" s="172">
        <f t="shared" si="25"/>
        <v>63827.333333333336</v>
      </c>
      <c r="Q73" s="172">
        <f t="shared" si="9"/>
        <v>23935.25</v>
      </c>
      <c r="R73" s="169">
        <v>40</v>
      </c>
      <c r="S73" s="169"/>
      <c r="T73" s="169">
        <v>6</v>
      </c>
      <c r="U73" s="169">
        <v>1</v>
      </c>
      <c r="V73" s="169">
        <f t="shared" si="14"/>
        <v>7</v>
      </c>
      <c r="W73" s="172">
        <f t="shared" si="6"/>
        <v>2752.8666666666663</v>
      </c>
      <c r="X73" s="173">
        <f t="shared" si="7"/>
        <v>87762.583333333343</v>
      </c>
      <c r="Y73" s="261"/>
      <c r="Z73" s="262"/>
      <c r="AA73" s="261"/>
      <c r="AB73" s="261">
        <v>6</v>
      </c>
      <c r="AC73" s="173">
        <f t="shared" si="10"/>
        <v>2359.3333333333335</v>
      </c>
      <c r="AD73" s="175"/>
      <c r="AE73" s="176">
        <f t="shared" si="26"/>
        <v>11</v>
      </c>
      <c r="AF73" s="177">
        <f t="shared" si="8"/>
        <v>26328.774999999998</v>
      </c>
      <c r="AG73" s="178"/>
      <c r="AH73" s="179"/>
      <c r="AI73" s="180">
        <v>0.4</v>
      </c>
      <c r="AJ73" s="155">
        <f t="shared" ref="AJ73" si="29">(O73+P73+Q73)*AI73</f>
        <v>35105.03333333334</v>
      </c>
      <c r="AK73" s="181">
        <f t="shared" si="28"/>
        <v>8776.258333333335</v>
      </c>
      <c r="AL73" s="182">
        <f t="shared" si="13"/>
        <v>163084.85</v>
      </c>
      <c r="AM73" s="39"/>
      <c r="AN73" s="11"/>
      <c r="AO73" s="11"/>
      <c r="AP73" s="11"/>
      <c r="AQ73" s="11"/>
      <c r="AR73" s="11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</row>
    <row r="74" spans="2:75" ht="16.899999999999999" customHeight="1" thickBot="1" x14ac:dyDescent="0.3">
      <c r="B74" s="430" t="s">
        <v>137</v>
      </c>
      <c r="C74" s="183" t="s">
        <v>138</v>
      </c>
      <c r="D74" s="432" t="s">
        <v>74</v>
      </c>
      <c r="E74" s="432" t="s">
        <v>89</v>
      </c>
      <c r="F74" s="432" t="s">
        <v>151</v>
      </c>
      <c r="G74" s="432">
        <v>0</v>
      </c>
      <c r="H74" s="184">
        <v>72558</v>
      </c>
      <c r="I74" s="104">
        <f t="shared" si="4"/>
        <v>108837</v>
      </c>
      <c r="J74" s="185"/>
      <c r="K74" s="183"/>
      <c r="L74" s="183">
        <v>8</v>
      </c>
      <c r="M74" s="183">
        <v>4</v>
      </c>
      <c r="N74" s="143">
        <f t="shared" si="5"/>
        <v>0</v>
      </c>
      <c r="O74" s="144">
        <f t="shared" si="18"/>
        <v>0</v>
      </c>
      <c r="P74" s="145">
        <f>I74*L74/18</f>
        <v>48372</v>
      </c>
      <c r="Q74" s="144">
        <f t="shared" si="9"/>
        <v>24186</v>
      </c>
      <c r="R74" s="143"/>
      <c r="S74" s="183"/>
      <c r="T74" s="183"/>
      <c r="U74" s="183"/>
      <c r="V74" s="183">
        <f t="shared" si="14"/>
        <v>0</v>
      </c>
      <c r="W74" s="144">
        <f t="shared" si="6"/>
        <v>0</v>
      </c>
      <c r="X74" s="147">
        <f t="shared" si="7"/>
        <v>72558</v>
      </c>
      <c r="Y74" s="277"/>
      <c r="Z74" s="278"/>
      <c r="AA74" s="277"/>
      <c r="AB74" s="277">
        <v>6</v>
      </c>
      <c r="AC74" s="147">
        <f t="shared" si="10"/>
        <v>2359.3333333333335</v>
      </c>
      <c r="AD74" s="188"/>
      <c r="AE74" s="151">
        <f t="shared" si="26"/>
        <v>12</v>
      </c>
      <c r="AF74" s="150">
        <f t="shared" si="8"/>
        <v>21767.399999999998</v>
      </c>
      <c r="AG74" s="152"/>
      <c r="AH74" s="153"/>
      <c r="AI74" s="154"/>
      <c r="AJ74" s="189"/>
      <c r="AK74" s="190">
        <f t="shared" si="28"/>
        <v>7255.8</v>
      </c>
      <c r="AL74" s="157">
        <f t="shared" si="13"/>
        <v>103940.53333333333</v>
      </c>
      <c r="AM74" s="39"/>
    </row>
    <row r="75" spans="2:75" ht="16.899999999999999" customHeight="1" thickBot="1" x14ac:dyDescent="0.3">
      <c r="B75" s="431"/>
      <c r="C75" s="207" t="s">
        <v>81</v>
      </c>
      <c r="D75" s="433"/>
      <c r="E75" s="433"/>
      <c r="F75" s="433"/>
      <c r="G75" s="433"/>
      <c r="H75" s="214">
        <v>72558</v>
      </c>
      <c r="I75" s="104">
        <f t="shared" si="4"/>
        <v>108837</v>
      </c>
      <c r="J75" s="215"/>
      <c r="K75" s="207"/>
      <c r="L75" s="207">
        <v>4</v>
      </c>
      <c r="M75" s="207"/>
      <c r="N75" s="124">
        <f t="shared" si="5"/>
        <v>0</v>
      </c>
      <c r="O75" s="125">
        <f t="shared" si="18"/>
        <v>0</v>
      </c>
      <c r="P75" s="126">
        <f>I75*L75/18</f>
        <v>24186</v>
      </c>
      <c r="Q75" s="125">
        <f t="shared" si="9"/>
        <v>0</v>
      </c>
      <c r="R75" s="124"/>
      <c r="S75" s="207"/>
      <c r="T75" s="207"/>
      <c r="U75" s="207"/>
      <c r="V75" s="207">
        <f t="shared" si="14"/>
        <v>0</v>
      </c>
      <c r="W75" s="125">
        <f t="shared" si="6"/>
        <v>0</v>
      </c>
      <c r="X75" s="127">
        <f t="shared" si="7"/>
        <v>24186</v>
      </c>
      <c r="Y75" s="218"/>
      <c r="Z75" s="219"/>
      <c r="AA75" s="218"/>
      <c r="AB75" s="218">
        <v>4</v>
      </c>
      <c r="AC75" s="127">
        <f t="shared" si="10"/>
        <v>1572.8888888888889</v>
      </c>
      <c r="AD75" s="164"/>
      <c r="AE75" s="130">
        <f t="shared" si="26"/>
        <v>4</v>
      </c>
      <c r="AF75" s="131">
        <f t="shared" si="8"/>
        <v>7255.8</v>
      </c>
      <c r="AG75" s="165"/>
      <c r="AH75" s="166"/>
      <c r="AI75" s="134"/>
      <c r="AJ75" s="211"/>
      <c r="AK75" s="212">
        <f t="shared" si="28"/>
        <v>2418.6</v>
      </c>
      <c r="AL75" s="137">
        <f t="shared" si="13"/>
        <v>35433.288888888892</v>
      </c>
      <c r="AM75" s="39"/>
    </row>
    <row r="76" spans="2:75" ht="25.9" customHeight="1" thickBot="1" x14ac:dyDescent="0.3">
      <c r="B76" s="437" t="s">
        <v>139</v>
      </c>
      <c r="C76" s="183" t="s">
        <v>120</v>
      </c>
      <c r="D76" s="428" t="s">
        <v>74</v>
      </c>
      <c r="E76" s="428" t="s">
        <v>95</v>
      </c>
      <c r="F76" s="428" t="s">
        <v>152</v>
      </c>
      <c r="G76" s="428">
        <v>13</v>
      </c>
      <c r="H76" s="184">
        <v>86715</v>
      </c>
      <c r="I76" s="104">
        <f t="shared" si="4"/>
        <v>130072.5</v>
      </c>
      <c r="J76" s="185"/>
      <c r="K76" s="183"/>
      <c r="L76" s="183">
        <v>6</v>
      </c>
      <c r="M76" s="183">
        <v>2</v>
      </c>
      <c r="N76" s="143">
        <f t="shared" si="5"/>
        <v>0</v>
      </c>
      <c r="O76" s="144">
        <f t="shared" si="18"/>
        <v>0</v>
      </c>
      <c r="P76" s="145">
        <f t="shared" ref="P76:P79" si="30">I76*L76/18</f>
        <v>43357.5</v>
      </c>
      <c r="Q76" s="144">
        <f t="shared" si="9"/>
        <v>14452.5</v>
      </c>
      <c r="R76" s="143"/>
      <c r="S76" s="183"/>
      <c r="T76" s="183"/>
      <c r="U76" s="183"/>
      <c r="V76" s="183">
        <f t="shared" si="14"/>
        <v>0</v>
      </c>
      <c r="W76" s="144">
        <f t="shared" si="6"/>
        <v>0</v>
      </c>
      <c r="X76" s="147">
        <f t="shared" si="7"/>
        <v>57810</v>
      </c>
      <c r="Y76" s="277"/>
      <c r="Z76" s="278"/>
      <c r="AA76" s="277"/>
      <c r="AB76" s="277">
        <v>4</v>
      </c>
      <c r="AC76" s="147">
        <f t="shared" si="10"/>
        <v>1572.8888888888889</v>
      </c>
      <c r="AD76" s="188"/>
      <c r="AE76" s="151">
        <f t="shared" si="26"/>
        <v>8</v>
      </c>
      <c r="AF76" s="150">
        <f t="shared" si="8"/>
        <v>17343</v>
      </c>
      <c r="AG76" s="152"/>
      <c r="AH76" s="153"/>
      <c r="AI76" s="154"/>
      <c r="AJ76" s="189"/>
      <c r="AK76" s="190">
        <f t="shared" si="28"/>
        <v>5781</v>
      </c>
      <c r="AL76" s="157">
        <f t="shared" si="13"/>
        <v>82506.888888888891</v>
      </c>
      <c r="AM76" s="39"/>
    </row>
    <row r="77" spans="2:75" ht="16.899999999999999" customHeight="1" thickBot="1" x14ac:dyDescent="0.3">
      <c r="B77" s="441"/>
      <c r="C77" s="186" t="s">
        <v>121</v>
      </c>
      <c r="D77" s="429"/>
      <c r="E77" s="429"/>
      <c r="F77" s="429"/>
      <c r="G77" s="429"/>
      <c r="H77" s="191">
        <v>86715</v>
      </c>
      <c r="I77" s="104">
        <f t="shared" si="4"/>
        <v>130072.5</v>
      </c>
      <c r="J77" s="192"/>
      <c r="K77" s="186"/>
      <c r="L77" s="186">
        <v>3</v>
      </c>
      <c r="M77" s="186">
        <v>3</v>
      </c>
      <c r="N77" s="193">
        <f t="shared" si="5"/>
        <v>0</v>
      </c>
      <c r="O77" s="194">
        <f t="shared" si="18"/>
        <v>0</v>
      </c>
      <c r="P77" s="195">
        <f t="shared" si="30"/>
        <v>21678.75</v>
      </c>
      <c r="Q77" s="194">
        <f>I76/18*M77</f>
        <v>21678.75</v>
      </c>
      <c r="R77" s="193"/>
      <c r="S77" s="186"/>
      <c r="T77" s="186"/>
      <c r="U77" s="186"/>
      <c r="V77" s="186">
        <f t="shared" si="14"/>
        <v>0</v>
      </c>
      <c r="W77" s="194">
        <f t="shared" si="6"/>
        <v>0</v>
      </c>
      <c r="X77" s="197">
        <f t="shared" si="7"/>
        <v>43357.5</v>
      </c>
      <c r="Y77" s="279"/>
      <c r="Z77" s="280"/>
      <c r="AA77" s="279"/>
      <c r="AB77" s="279">
        <v>2</v>
      </c>
      <c r="AC77" s="197">
        <f t="shared" si="10"/>
        <v>786.44444444444446</v>
      </c>
      <c r="AD77" s="200"/>
      <c r="AE77" s="201">
        <f t="shared" si="26"/>
        <v>6</v>
      </c>
      <c r="AF77" s="202">
        <f t="shared" si="8"/>
        <v>13007.25</v>
      </c>
      <c r="AG77" s="66"/>
      <c r="AH77" s="78"/>
      <c r="AI77" s="203"/>
      <c r="AJ77" s="204"/>
      <c r="AK77" s="205">
        <f t="shared" si="28"/>
        <v>4335.75</v>
      </c>
      <c r="AL77" s="206">
        <f t="shared" si="13"/>
        <v>61486.944444444445</v>
      </c>
      <c r="AM77" s="39"/>
    </row>
    <row r="78" spans="2:75" ht="16.899999999999999" customHeight="1" thickBot="1" x14ac:dyDescent="0.3">
      <c r="B78" s="441"/>
      <c r="C78" s="186" t="s">
        <v>140</v>
      </c>
      <c r="D78" s="429"/>
      <c r="E78" s="429"/>
      <c r="F78" s="429"/>
      <c r="G78" s="429"/>
      <c r="H78" s="191">
        <v>86715</v>
      </c>
      <c r="I78" s="104">
        <f t="shared" si="4"/>
        <v>130072.5</v>
      </c>
      <c r="J78" s="192"/>
      <c r="K78" s="186"/>
      <c r="L78" s="186">
        <v>1</v>
      </c>
      <c r="M78" s="186"/>
      <c r="N78" s="193">
        <f t="shared" si="5"/>
        <v>0</v>
      </c>
      <c r="O78" s="194">
        <f t="shared" si="18"/>
        <v>0</v>
      </c>
      <c r="P78" s="195">
        <f t="shared" si="30"/>
        <v>7226.25</v>
      </c>
      <c r="Q78" s="194">
        <f t="shared" si="9"/>
        <v>0</v>
      </c>
      <c r="R78" s="193"/>
      <c r="S78" s="186"/>
      <c r="T78" s="186"/>
      <c r="U78" s="186"/>
      <c r="V78" s="186">
        <f t="shared" si="14"/>
        <v>0</v>
      </c>
      <c r="W78" s="194">
        <f t="shared" si="6"/>
        <v>0</v>
      </c>
      <c r="X78" s="197">
        <f t="shared" si="7"/>
        <v>7226.25</v>
      </c>
      <c r="Y78" s="279"/>
      <c r="Z78" s="280"/>
      <c r="AA78" s="279"/>
      <c r="AB78" s="279">
        <v>1</v>
      </c>
      <c r="AC78" s="197">
        <f t="shared" si="10"/>
        <v>393.22222222222223</v>
      </c>
      <c r="AD78" s="200"/>
      <c r="AE78" s="201">
        <f t="shared" si="26"/>
        <v>1</v>
      </c>
      <c r="AF78" s="202">
        <f t="shared" si="8"/>
        <v>2167.875</v>
      </c>
      <c r="AG78" s="66"/>
      <c r="AH78" s="78"/>
      <c r="AI78" s="203"/>
      <c r="AJ78" s="204"/>
      <c r="AK78" s="205">
        <f t="shared" si="28"/>
        <v>722.625</v>
      </c>
      <c r="AL78" s="206">
        <f t="shared" si="13"/>
        <v>10509.972222222223</v>
      </c>
      <c r="AM78" s="39"/>
    </row>
    <row r="79" spans="2:75" ht="16.899999999999999" customHeight="1" thickBot="1" x14ac:dyDescent="0.3">
      <c r="B79" s="438"/>
      <c r="C79" s="207" t="s">
        <v>141</v>
      </c>
      <c r="D79" s="434"/>
      <c r="E79" s="434"/>
      <c r="F79" s="434"/>
      <c r="G79" s="434"/>
      <c r="H79" s="214">
        <v>86715</v>
      </c>
      <c r="I79" s="104">
        <f t="shared" si="4"/>
        <v>130072.5</v>
      </c>
      <c r="J79" s="215"/>
      <c r="K79" s="207"/>
      <c r="L79" s="207">
        <v>1</v>
      </c>
      <c r="M79" s="207"/>
      <c r="N79" s="124">
        <f>I79*J79/20</f>
        <v>0</v>
      </c>
      <c r="O79" s="125">
        <f t="shared" si="18"/>
        <v>0</v>
      </c>
      <c r="P79" s="126">
        <f t="shared" si="30"/>
        <v>7226.25</v>
      </c>
      <c r="Q79" s="125">
        <f t="shared" si="9"/>
        <v>0</v>
      </c>
      <c r="R79" s="124"/>
      <c r="S79" s="207"/>
      <c r="T79" s="207"/>
      <c r="U79" s="207"/>
      <c r="V79" s="207">
        <f t="shared" si="14"/>
        <v>0</v>
      </c>
      <c r="W79" s="125">
        <f t="shared" si="6"/>
        <v>0</v>
      </c>
      <c r="X79" s="127">
        <f t="shared" si="7"/>
        <v>7226.25</v>
      </c>
      <c r="Y79" s="218"/>
      <c r="Z79" s="219"/>
      <c r="AA79" s="218"/>
      <c r="AB79" s="218">
        <v>1</v>
      </c>
      <c r="AC79" s="127">
        <f t="shared" si="10"/>
        <v>393.22222222222223</v>
      </c>
      <c r="AD79" s="164"/>
      <c r="AE79" s="130">
        <f t="shared" si="26"/>
        <v>1</v>
      </c>
      <c r="AF79" s="131">
        <f t="shared" si="8"/>
        <v>2167.875</v>
      </c>
      <c r="AG79" s="165"/>
      <c r="AH79" s="166"/>
      <c r="AI79" s="134"/>
      <c r="AJ79" s="211"/>
      <c r="AK79" s="212">
        <f t="shared" si="28"/>
        <v>722.625</v>
      </c>
      <c r="AL79" s="137">
        <f t="shared" si="13"/>
        <v>10509.972222222223</v>
      </c>
      <c r="AM79" s="39"/>
    </row>
    <row r="80" spans="2:75" ht="16.899999999999999" customHeight="1" thickBot="1" x14ac:dyDescent="0.3">
      <c r="B80" s="168" t="s">
        <v>142</v>
      </c>
      <c r="C80" s="169" t="s">
        <v>99</v>
      </c>
      <c r="D80" s="169" t="s">
        <v>104</v>
      </c>
      <c r="E80" s="169" t="s">
        <v>89</v>
      </c>
      <c r="F80" s="169" t="s">
        <v>153</v>
      </c>
      <c r="G80" s="169">
        <v>8</v>
      </c>
      <c r="H80" s="256">
        <v>62470</v>
      </c>
      <c r="I80" s="104">
        <f t="shared" si="4"/>
        <v>93705</v>
      </c>
      <c r="J80" s="257"/>
      <c r="K80" s="169"/>
      <c r="L80" s="169">
        <v>2</v>
      </c>
      <c r="M80" s="169"/>
      <c r="N80" s="258">
        <f t="shared" si="5"/>
        <v>0</v>
      </c>
      <c r="O80" s="259">
        <f t="shared" si="18"/>
        <v>0</v>
      </c>
      <c r="P80" s="172">
        <f>I80*L80/18</f>
        <v>10411.666666666666</v>
      </c>
      <c r="Q80" s="259">
        <f t="shared" si="9"/>
        <v>0</v>
      </c>
      <c r="R80" s="258"/>
      <c r="S80" s="169"/>
      <c r="T80" s="169"/>
      <c r="U80" s="169"/>
      <c r="V80" s="169">
        <f t="shared" si="14"/>
        <v>0</v>
      </c>
      <c r="W80" s="259">
        <f t="shared" si="6"/>
        <v>0</v>
      </c>
      <c r="X80" s="260">
        <f t="shared" si="7"/>
        <v>10411.666666666666</v>
      </c>
      <c r="Y80" s="261">
        <v>9</v>
      </c>
      <c r="Z80" s="305">
        <f>17697*60/100</f>
        <v>10618.2</v>
      </c>
      <c r="AA80" s="261"/>
      <c r="AB80" s="261">
        <v>2</v>
      </c>
      <c r="AC80" s="260">
        <f t="shared" si="10"/>
        <v>786.44444444444446</v>
      </c>
      <c r="AD80" s="263"/>
      <c r="AE80" s="264">
        <f t="shared" si="26"/>
        <v>2</v>
      </c>
      <c r="AF80" s="265">
        <f t="shared" si="8"/>
        <v>3123.4999999999995</v>
      </c>
      <c r="AG80" s="266"/>
      <c r="AH80" s="267"/>
      <c r="AI80" s="268"/>
      <c r="AJ80" s="269"/>
      <c r="AK80" s="306"/>
      <c r="AL80" s="182">
        <f t="shared" si="13"/>
        <v>24939.811111111114</v>
      </c>
      <c r="AM80" s="39"/>
    </row>
    <row r="81" spans="2:75" ht="16.5" customHeight="1" thickBot="1" x14ac:dyDescent="0.3">
      <c r="B81" s="288" t="s">
        <v>143</v>
      </c>
      <c r="C81" s="216" t="s">
        <v>144</v>
      </c>
      <c r="D81" s="216" t="s">
        <v>104</v>
      </c>
      <c r="E81" s="216" t="s">
        <v>89</v>
      </c>
      <c r="F81" s="216"/>
      <c r="G81" s="216">
        <v>7</v>
      </c>
      <c r="H81" s="307"/>
      <c r="I81" s="104">
        <f t="shared" si="4"/>
        <v>0</v>
      </c>
      <c r="J81" s="308"/>
      <c r="K81" s="216"/>
      <c r="L81" s="216"/>
      <c r="M81" s="216"/>
      <c r="N81" s="106">
        <f t="shared" si="5"/>
        <v>0</v>
      </c>
      <c r="O81" s="107">
        <f t="shared" si="18"/>
        <v>0</v>
      </c>
      <c r="P81" s="309">
        <f t="shared" ref="P81:P84" si="31">I81*L81/18</f>
        <v>0</v>
      </c>
      <c r="Q81" s="107">
        <f t="shared" si="9"/>
        <v>0</v>
      </c>
      <c r="R81" s="106"/>
      <c r="S81" s="216"/>
      <c r="T81" s="216"/>
      <c r="U81" s="216"/>
      <c r="V81" s="216">
        <f t="shared" si="14"/>
        <v>0</v>
      </c>
      <c r="W81" s="107">
        <f t="shared" si="6"/>
        <v>0</v>
      </c>
      <c r="X81" s="109">
        <f t="shared" si="7"/>
        <v>0</v>
      </c>
      <c r="Y81" s="310" t="s">
        <v>164</v>
      </c>
      <c r="Z81" s="311">
        <f>17697*60/100/2</f>
        <v>5309.1</v>
      </c>
      <c r="AA81" s="310"/>
      <c r="AB81" s="310"/>
      <c r="AC81" s="109">
        <f t="shared" si="10"/>
        <v>0</v>
      </c>
      <c r="AD81" s="312"/>
      <c r="AE81" s="113">
        <f t="shared" si="26"/>
        <v>0</v>
      </c>
      <c r="AF81" s="114">
        <f t="shared" si="8"/>
        <v>0</v>
      </c>
      <c r="AG81" s="313"/>
      <c r="AH81" s="314"/>
      <c r="AI81" s="117"/>
      <c r="AJ81" s="315"/>
      <c r="AK81" s="316"/>
      <c r="AL81" s="120">
        <f t="shared" si="13"/>
        <v>5309.1</v>
      </c>
      <c r="AM81" s="39"/>
    </row>
    <row r="82" spans="2:75" s="43" customFormat="1" ht="16.5" customHeight="1" thickBot="1" x14ac:dyDescent="0.3">
      <c r="B82" s="317" t="s">
        <v>71</v>
      </c>
      <c r="C82" s="318"/>
      <c r="D82" s="318"/>
      <c r="E82" s="318"/>
      <c r="F82" s="318"/>
      <c r="G82" s="318"/>
      <c r="H82" s="319"/>
      <c r="I82" s="104">
        <f t="shared" si="4"/>
        <v>0</v>
      </c>
      <c r="J82" s="320">
        <f t="shared" ref="J82:Q82" si="32">SUM(J17:J81)</f>
        <v>3</v>
      </c>
      <c r="K82" s="318">
        <f t="shared" si="32"/>
        <v>164</v>
      </c>
      <c r="L82" s="318">
        <f t="shared" si="32"/>
        <v>272</v>
      </c>
      <c r="M82" s="318">
        <f t="shared" si="32"/>
        <v>43</v>
      </c>
      <c r="N82" s="318">
        <f t="shared" si="32"/>
        <v>21541.724999999999</v>
      </c>
      <c r="O82" s="318">
        <f t="shared" si="32"/>
        <v>1046542.8333333331</v>
      </c>
      <c r="P82" s="318">
        <f t="shared" si="32"/>
        <v>1897797.3333333333</v>
      </c>
      <c r="Q82" s="318">
        <f t="shared" si="32"/>
        <v>313590.91666666674</v>
      </c>
      <c r="R82" s="321"/>
      <c r="S82" s="318">
        <f t="shared" ref="S82:X82" si="33">SUM(S17:S81)</f>
        <v>127</v>
      </c>
      <c r="T82" s="318">
        <f t="shared" si="33"/>
        <v>97.5</v>
      </c>
      <c r="U82" s="318">
        <f t="shared" si="33"/>
        <v>8.5</v>
      </c>
      <c r="V82" s="318">
        <f t="shared" si="33"/>
        <v>233</v>
      </c>
      <c r="W82" s="318">
        <f t="shared" si="33"/>
        <v>98218.35</v>
      </c>
      <c r="X82" s="318">
        <f t="shared" si="33"/>
        <v>3279472.8083333327</v>
      </c>
      <c r="Y82" s="318"/>
      <c r="Z82" s="318">
        <f t="shared" ref="Z82:AF82" si="34">SUM(Z17:Z81)</f>
        <v>102642.6</v>
      </c>
      <c r="AA82" s="318">
        <f t="shared" si="34"/>
        <v>17695</v>
      </c>
      <c r="AB82" s="318">
        <f t="shared" si="34"/>
        <v>288</v>
      </c>
      <c r="AC82" s="318">
        <f t="shared" si="34"/>
        <v>113247.99999999999</v>
      </c>
      <c r="AD82" s="318">
        <f t="shared" si="34"/>
        <v>9832</v>
      </c>
      <c r="AE82" s="318">
        <f t="shared" si="34"/>
        <v>479</v>
      </c>
      <c r="AF82" s="318">
        <f t="shared" si="34"/>
        <v>977379.32500000054</v>
      </c>
      <c r="AG82" s="318"/>
      <c r="AH82" s="318"/>
      <c r="AI82" s="318"/>
      <c r="AJ82" s="318">
        <f>SUM(AJ17:AJ81)</f>
        <v>312178.44166666659</v>
      </c>
      <c r="AK82" s="318">
        <f>SUM(AK17:AK81)</f>
        <v>298788.44749999995</v>
      </c>
      <c r="AL82" s="318">
        <f>SUM(AL17:AL81)</f>
        <v>5209454.9724999974</v>
      </c>
      <c r="AM82" s="45"/>
      <c r="AN82" s="42"/>
      <c r="AO82" s="42"/>
      <c r="AP82" s="42"/>
      <c r="AQ82" s="42"/>
      <c r="AR82" s="42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2:75" ht="48" thickBot="1" x14ac:dyDescent="0.3">
      <c r="B83" s="442" t="s">
        <v>145</v>
      </c>
      <c r="C83" s="220" t="s">
        <v>83</v>
      </c>
      <c r="D83" s="322" t="s">
        <v>74</v>
      </c>
      <c r="E83" s="322" t="s">
        <v>84</v>
      </c>
      <c r="F83" s="322" t="s">
        <v>150</v>
      </c>
      <c r="G83" s="322">
        <v>8</v>
      </c>
      <c r="H83" s="323">
        <v>84769</v>
      </c>
      <c r="I83" s="104">
        <f t="shared" si="4"/>
        <v>127153.5</v>
      </c>
      <c r="J83" s="324"/>
      <c r="K83" s="220"/>
      <c r="L83" s="220">
        <v>10</v>
      </c>
      <c r="M83" s="220"/>
      <c r="N83" s="223">
        <f t="shared" si="5"/>
        <v>0</v>
      </c>
      <c r="O83" s="224">
        <f t="shared" si="18"/>
        <v>0</v>
      </c>
      <c r="P83" s="225">
        <f t="shared" si="31"/>
        <v>70640.833333333328</v>
      </c>
      <c r="Q83" s="224">
        <f t="shared" si="9"/>
        <v>0</v>
      </c>
      <c r="R83" s="223"/>
      <c r="S83" s="220"/>
      <c r="T83" s="220"/>
      <c r="U83" s="220"/>
      <c r="V83" s="220">
        <f t="shared" si="14"/>
        <v>0</v>
      </c>
      <c r="W83" s="224">
        <f t="shared" si="6"/>
        <v>0</v>
      </c>
      <c r="X83" s="226">
        <f t="shared" si="7"/>
        <v>70640.833333333328</v>
      </c>
      <c r="Y83" s="325"/>
      <c r="Z83" s="326"/>
      <c r="AA83" s="227"/>
      <c r="AB83" s="325"/>
      <c r="AC83" s="227"/>
      <c r="AD83" s="229"/>
      <c r="AE83" s="230">
        <f t="shared" si="26"/>
        <v>10</v>
      </c>
      <c r="AF83" s="231">
        <f t="shared" si="8"/>
        <v>21192.249999999996</v>
      </c>
      <c r="AG83" s="232"/>
      <c r="AH83" s="233"/>
      <c r="AI83" s="234"/>
      <c r="AJ83" s="235"/>
      <c r="AK83" s="236">
        <f t="shared" ref="AK83:AK91" si="35">X83*10/100</f>
        <v>7064.0833333333321</v>
      </c>
      <c r="AL83" s="237">
        <f t="shared" si="13"/>
        <v>98897.166666666657</v>
      </c>
      <c r="AM83" s="39"/>
    </row>
    <row r="84" spans="2:75" ht="32.25" thickBot="1" x14ac:dyDescent="0.3">
      <c r="B84" s="442"/>
      <c r="C84" s="186" t="s">
        <v>88</v>
      </c>
      <c r="D84" s="207" t="s">
        <v>74</v>
      </c>
      <c r="E84" s="207" t="s">
        <v>89</v>
      </c>
      <c r="F84" s="207" t="s">
        <v>151</v>
      </c>
      <c r="G84" s="207">
        <v>9</v>
      </c>
      <c r="H84" s="77">
        <v>63178</v>
      </c>
      <c r="I84" s="104">
        <f t="shared" si="4"/>
        <v>94767</v>
      </c>
      <c r="J84" s="327">
        <v>2</v>
      </c>
      <c r="K84" s="186"/>
      <c r="L84" s="186">
        <v>3</v>
      </c>
      <c r="M84" s="186"/>
      <c r="N84" s="193">
        <f>I84*J84/20</f>
        <v>9476.7000000000007</v>
      </c>
      <c r="O84" s="194">
        <f t="shared" ref="O84:O91" si="36">I84*K84/18</f>
        <v>0</v>
      </c>
      <c r="P84" s="195">
        <f t="shared" si="31"/>
        <v>15794.5</v>
      </c>
      <c r="Q84" s="194">
        <f t="shared" si="9"/>
        <v>0</v>
      </c>
      <c r="R84" s="193"/>
      <c r="S84" s="186"/>
      <c r="T84" s="186"/>
      <c r="U84" s="186"/>
      <c r="V84" s="186">
        <f t="shared" si="14"/>
        <v>0</v>
      </c>
      <c r="W84" s="194">
        <f t="shared" si="6"/>
        <v>0</v>
      </c>
      <c r="X84" s="197">
        <f t="shared" si="7"/>
        <v>25271.200000000001</v>
      </c>
      <c r="Y84" s="77"/>
      <c r="Z84" s="328"/>
      <c r="AA84" s="279"/>
      <c r="AB84" s="77"/>
      <c r="AC84" s="279"/>
      <c r="AD84" s="200"/>
      <c r="AE84" s="201">
        <f t="shared" si="26"/>
        <v>5</v>
      </c>
      <c r="AF84" s="202">
        <f t="shared" si="8"/>
        <v>7897.25</v>
      </c>
      <c r="AG84" s="66"/>
      <c r="AH84" s="78"/>
      <c r="AI84" s="203"/>
      <c r="AJ84" s="204"/>
      <c r="AK84" s="205">
        <f t="shared" si="35"/>
        <v>2527.12</v>
      </c>
      <c r="AL84" s="329">
        <f t="shared" si="13"/>
        <v>35695.57</v>
      </c>
      <c r="AM84" s="39"/>
    </row>
    <row r="85" spans="2:75" ht="21" customHeight="1" thickBot="1" x14ac:dyDescent="0.3">
      <c r="B85" s="442"/>
      <c r="C85" s="186" t="s">
        <v>87</v>
      </c>
      <c r="D85" s="207" t="s">
        <v>74</v>
      </c>
      <c r="E85" s="207" t="s">
        <v>80</v>
      </c>
      <c r="F85" s="207" t="s">
        <v>150</v>
      </c>
      <c r="G85" s="186">
        <v>10</v>
      </c>
      <c r="H85" s="191">
        <v>86007</v>
      </c>
      <c r="I85" s="104">
        <f t="shared" ref="I85:I91" si="37">(H85*50/100)+H85</f>
        <v>129010.5</v>
      </c>
      <c r="J85" s="284"/>
      <c r="K85" s="186"/>
      <c r="L85" s="186">
        <v>1</v>
      </c>
      <c r="M85" s="186"/>
      <c r="N85" s="193">
        <f t="shared" ref="N85:N86" si="38">I85*J85/20</f>
        <v>0</v>
      </c>
      <c r="O85" s="194">
        <f t="shared" si="36"/>
        <v>0</v>
      </c>
      <c r="P85" s="195">
        <f t="shared" ref="P85:P91" si="39">I85*L85/18</f>
        <v>7167.25</v>
      </c>
      <c r="Q85" s="194">
        <f t="shared" ref="Q85:Q91" si="40">I85*M85/18</f>
        <v>0</v>
      </c>
      <c r="R85" s="193"/>
      <c r="S85" s="186"/>
      <c r="T85" s="186"/>
      <c r="U85" s="186"/>
      <c r="V85" s="186">
        <f t="shared" si="14"/>
        <v>0</v>
      </c>
      <c r="W85" s="194">
        <f t="shared" ref="W85:W91" si="41">17697*R85/18*V85/100</f>
        <v>0</v>
      </c>
      <c r="X85" s="197">
        <f t="shared" ref="X85:X91" si="42">O85+P85+Q85+N85</f>
        <v>7167.25</v>
      </c>
      <c r="Y85" s="77"/>
      <c r="Z85" s="328"/>
      <c r="AA85" s="279"/>
      <c r="AB85" s="77"/>
      <c r="AC85" s="279"/>
      <c r="AD85" s="200"/>
      <c r="AE85" s="201">
        <f t="shared" ref="AE85:AE91" si="43">K85+J85+L85+M85</f>
        <v>1</v>
      </c>
      <c r="AF85" s="202">
        <f t="shared" ref="AF85:AF91" si="44">I85*AE85/18*30%</f>
        <v>2150.1749999999997</v>
      </c>
      <c r="AG85" s="66"/>
      <c r="AH85" s="78"/>
      <c r="AI85" s="203"/>
      <c r="AJ85" s="204"/>
      <c r="AK85" s="205">
        <f t="shared" si="35"/>
        <v>716.72500000000002</v>
      </c>
      <c r="AL85" s="329">
        <f t="shared" si="13"/>
        <v>10034.15</v>
      </c>
      <c r="AM85" s="39"/>
    </row>
    <row r="86" spans="2:75" ht="32.25" thickBot="1" x14ac:dyDescent="0.3">
      <c r="B86" s="442"/>
      <c r="C86" s="186" t="s">
        <v>146</v>
      </c>
      <c r="D86" s="186" t="s">
        <v>74</v>
      </c>
      <c r="E86" s="186" t="s">
        <v>80</v>
      </c>
      <c r="F86" s="183" t="s">
        <v>149</v>
      </c>
      <c r="G86" s="183">
        <v>16</v>
      </c>
      <c r="H86" s="184">
        <v>92732</v>
      </c>
      <c r="I86" s="104">
        <f t="shared" si="37"/>
        <v>139098</v>
      </c>
      <c r="J86" s="284"/>
      <c r="K86" s="186"/>
      <c r="L86" s="186">
        <v>3</v>
      </c>
      <c r="M86" s="186"/>
      <c r="N86" s="193">
        <f t="shared" si="38"/>
        <v>0</v>
      </c>
      <c r="O86" s="194">
        <f t="shared" si="36"/>
        <v>0</v>
      </c>
      <c r="P86" s="195">
        <f t="shared" si="39"/>
        <v>23183</v>
      </c>
      <c r="Q86" s="194">
        <f t="shared" si="40"/>
        <v>0</v>
      </c>
      <c r="R86" s="193"/>
      <c r="S86" s="186"/>
      <c r="T86" s="186"/>
      <c r="U86" s="186"/>
      <c r="V86" s="186">
        <f t="shared" si="14"/>
        <v>0</v>
      </c>
      <c r="W86" s="194">
        <f t="shared" si="41"/>
        <v>0</v>
      </c>
      <c r="X86" s="197">
        <f t="shared" si="42"/>
        <v>23183</v>
      </c>
      <c r="Y86" s="77"/>
      <c r="Z86" s="328"/>
      <c r="AA86" s="279"/>
      <c r="AB86" s="77"/>
      <c r="AC86" s="279"/>
      <c r="AD86" s="200"/>
      <c r="AE86" s="201">
        <f t="shared" si="43"/>
        <v>3</v>
      </c>
      <c r="AF86" s="202">
        <f t="shared" si="44"/>
        <v>6954.9</v>
      </c>
      <c r="AG86" s="66"/>
      <c r="AH86" s="78"/>
      <c r="AI86" s="203"/>
      <c r="AJ86" s="204"/>
      <c r="AK86" s="205">
        <f t="shared" si="35"/>
        <v>2318.3000000000002</v>
      </c>
      <c r="AL86" s="329">
        <f t="shared" si="13"/>
        <v>32456.2</v>
      </c>
      <c r="AM86" s="39"/>
    </row>
    <row r="87" spans="2:75" ht="32.25" thickBot="1" x14ac:dyDescent="0.3">
      <c r="B87" s="442"/>
      <c r="C87" s="186" t="s">
        <v>114</v>
      </c>
      <c r="D87" s="207" t="s">
        <v>74</v>
      </c>
      <c r="E87" s="207" t="s">
        <v>95</v>
      </c>
      <c r="F87" s="207" t="s">
        <v>152</v>
      </c>
      <c r="G87" s="207">
        <v>12</v>
      </c>
      <c r="H87" s="214">
        <v>85123</v>
      </c>
      <c r="I87" s="104">
        <f t="shared" si="37"/>
        <v>127684.5</v>
      </c>
      <c r="J87" s="284"/>
      <c r="K87" s="186"/>
      <c r="L87" s="186">
        <v>2</v>
      </c>
      <c r="M87" s="186"/>
      <c r="N87" s="193">
        <f>I87*J87/20</f>
        <v>0</v>
      </c>
      <c r="O87" s="194">
        <f t="shared" si="36"/>
        <v>0</v>
      </c>
      <c r="P87" s="195">
        <f t="shared" si="39"/>
        <v>14187.166666666666</v>
      </c>
      <c r="Q87" s="194">
        <f t="shared" si="40"/>
        <v>0</v>
      </c>
      <c r="R87" s="193"/>
      <c r="S87" s="186"/>
      <c r="T87" s="186"/>
      <c r="U87" s="186"/>
      <c r="V87" s="186">
        <f t="shared" si="14"/>
        <v>0</v>
      </c>
      <c r="W87" s="194">
        <f t="shared" si="41"/>
        <v>0</v>
      </c>
      <c r="X87" s="197">
        <f t="shared" si="42"/>
        <v>14187.166666666666</v>
      </c>
      <c r="Y87" s="77"/>
      <c r="Z87" s="328"/>
      <c r="AA87" s="279"/>
      <c r="AB87" s="77"/>
      <c r="AC87" s="279"/>
      <c r="AD87" s="200"/>
      <c r="AE87" s="201">
        <f t="shared" si="43"/>
        <v>2</v>
      </c>
      <c r="AF87" s="202">
        <f t="shared" si="44"/>
        <v>4256.1499999999996</v>
      </c>
      <c r="AG87" s="66"/>
      <c r="AH87" s="78"/>
      <c r="AI87" s="203"/>
      <c r="AJ87" s="204"/>
      <c r="AK87" s="205">
        <f t="shared" si="35"/>
        <v>1418.7166666666665</v>
      </c>
      <c r="AL87" s="329">
        <f t="shared" si="13"/>
        <v>19862.033333333333</v>
      </c>
      <c r="AM87" s="39"/>
    </row>
    <row r="88" spans="2:75" ht="32.25" thickBot="1" x14ac:dyDescent="0.3">
      <c r="B88" s="442"/>
      <c r="C88" s="186" t="s">
        <v>120</v>
      </c>
      <c r="D88" s="186" t="s">
        <v>74</v>
      </c>
      <c r="E88" s="186" t="s">
        <v>89</v>
      </c>
      <c r="F88" s="186" t="s">
        <v>151</v>
      </c>
      <c r="G88" s="186">
        <v>5</v>
      </c>
      <c r="H88" s="191">
        <v>75566</v>
      </c>
      <c r="I88" s="104">
        <f t="shared" si="37"/>
        <v>113349</v>
      </c>
      <c r="J88" s="284"/>
      <c r="K88" s="186"/>
      <c r="L88" s="186">
        <v>3</v>
      </c>
      <c r="M88" s="186"/>
      <c r="N88" s="193">
        <f t="shared" ref="N88:N91" si="45">I88*J88/20</f>
        <v>0</v>
      </c>
      <c r="O88" s="194">
        <f t="shared" si="36"/>
        <v>0</v>
      </c>
      <c r="P88" s="195">
        <f t="shared" si="39"/>
        <v>18891.5</v>
      </c>
      <c r="Q88" s="194">
        <f t="shared" si="40"/>
        <v>0</v>
      </c>
      <c r="R88" s="193"/>
      <c r="S88" s="186"/>
      <c r="T88" s="186"/>
      <c r="U88" s="186"/>
      <c r="V88" s="186">
        <f t="shared" si="14"/>
        <v>0</v>
      </c>
      <c r="W88" s="194">
        <f t="shared" si="41"/>
        <v>0</v>
      </c>
      <c r="X88" s="197">
        <f t="shared" si="42"/>
        <v>18891.5</v>
      </c>
      <c r="Y88" s="77"/>
      <c r="Z88" s="328"/>
      <c r="AA88" s="279"/>
      <c r="AB88" s="77"/>
      <c r="AC88" s="279"/>
      <c r="AD88" s="200"/>
      <c r="AE88" s="201">
        <f t="shared" si="43"/>
        <v>3</v>
      </c>
      <c r="AF88" s="202">
        <f t="shared" si="44"/>
        <v>5667.45</v>
      </c>
      <c r="AG88" s="66"/>
      <c r="AH88" s="78"/>
      <c r="AI88" s="203"/>
      <c r="AJ88" s="204"/>
      <c r="AK88" s="205">
        <f t="shared" si="35"/>
        <v>1889.15</v>
      </c>
      <c r="AL88" s="329">
        <f t="shared" si="13"/>
        <v>26448.100000000002</v>
      </c>
      <c r="AM88" s="39"/>
    </row>
    <row r="89" spans="2:75" ht="32.25" thickBot="1" x14ac:dyDescent="0.3">
      <c r="B89" s="442"/>
      <c r="C89" s="186" t="s">
        <v>147</v>
      </c>
      <c r="D89" s="207" t="s">
        <v>74</v>
      </c>
      <c r="E89" s="207" t="s">
        <v>89</v>
      </c>
      <c r="F89" s="207" t="s">
        <v>151</v>
      </c>
      <c r="G89" s="207">
        <v>5</v>
      </c>
      <c r="H89" s="214">
        <v>75566</v>
      </c>
      <c r="I89" s="104">
        <f t="shared" si="37"/>
        <v>113349</v>
      </c>
      <c r="J89" s="284"/>
      <c r="K89" s="186"/>
      <c r="L89" s="186">
        <v>3</v>
      </c>
      <c r="M89" s="186"/>
      <c r="N89" s="193">
        <f t="shared" si="45"/>
        <v>0</v>
      </c>
      <c r="O89" s="194">
        <f t="shared" si="36"/>
        <v>0</v>
      </c>
      <c r="P89" s="195">
        <f t="shared" si="39"/>
        <v>18891.5</v>
      </c>
      <c r="Q89" s="194">
        <f t="shared" si="40"/>
        <v>0</v>
      </c>
      <c r="R89" s="193"/>
      <c r="S89" s="186"/>
      <c r="T89" s="186"/>
      <c r="U89" s="186"/>
      <c r="V89" s="186">
        <f t="shared" si="14"/>
        <v>0</v>
      </c>
      <c r="W89" s="194">
        <f t="shared" si="41"/>
        <v>0</v>
      </c>
      <c r="X89" s="197">
        <f t="shared" si="42"/>
        <v>18891.5</v>
      </c>
      <c r="Y89" s="77"/>
      <c r="Z89" s="328"/>
      <c r="AA89" s="279"/>
      <c r="AB89" s="77"/>
      <c r="AC89" s="279"/>
      <c r="AD89" s="200"/>
      <c r="AE89" s="201">
        <f t="shared" si="43"/>
        <v>3</v>
      </c>
      <c r="AF89" s="202">
        <f t="shared" si="44"/>
        <v>5667.45</v>
      </c>
      <c r="AG89" s="66"/>
      <c r="AH89" s="78"/>
      <c r="AI89" s="203"/>
      <c r="AJ89" s="204"/>
      <c r="AK89" s="205">
        <f t="shared" si="35"/>
        <v>1889.15</v>
      </c>
      <c r="AL89" s="329">
        <f t="shared" ref="AL89:AL91" si="46">X89+W89+Z89+AA89+AC89+AD89+AF89+AH89+AJ89+AK89</f>
        <v>26448.100000000002</v>
      </c>
      <c r="AM89" s="39"/>
    </row>
    <row r="90" spans="2:75" ht="32.25" thickBot="1" x14ac:dyDescent="0.3">
      <c r="B90" s="442"/>
      <c r="C90" s="186" t="s">
        <v>148</v>
      </c>
      <c r="D90" s="186" t="s">
        <v>74</v>
      </c>
      <c r="E90" s="186" t="s">
        <v>75</v>
      </c>
      <c r="F90" s="186" t="s">
        <v>149</v>
      </c>
      <c r="G90" s="169" t="s">
        <v>76</v>
      </c>
      <c r="H90" s="103">
        <v>95741</v>
      </c>
      <c r="I90" s="104">
        <f t="shared" si="37"/>
        <v>143611.5</v>
      </c>
      <c r="J90" s="284"/>
      <c r="K90" s="186">
        <v>1</v>
      </c>
      <c r="L90" s="186">
        <v>3</v>
      </c>
      <c r="M90" s="186">
        <v>2</v>
      </c>
      <c r="N90" s="193">
        <f t="shared" si="45"/>
        <v>0</v>
      </c>
      <c r="O90" s="194">
        <f t="shared" si="36"/>
        <v>7978.416666666667</v>
      </c>
      <c r="P90" s="195">
        <f t="shared" si="39"/>
        <v>23935.25</v>
      </c>
      <c r="Q90" s="194">
        <f t="shared" si="40"/>
        <v>15956.833333333334</v>
      </c>
      <c r="R90" s="193"/>
      <c r="S90" s="186"/>
      <c r="T90" s="186"/>
      <c r="U90" s="186"/>
      <c r="V90" s="186">
        <f t="shared" si="14"/>
        <v>0</v>
      </c>
      <c r="W90" s="194">
        <f t="shared" si="41"/>
        <v>0</v>
      </c>
      <c r="X90" s="197">
        <f t="shared" si="42"/>
        <v>47870.5</v>
      </c>
      <c r="Y90" s="77"/>
      <c r="Z90" s="328"/>
      <c r="AA90" s="279"/>
      <c r="AB90" s="77"/>
      <c r="AC90" s="279"/>
      <c r="AD90" s="200"/>
      <c r="AE90" s="201">
        <f t="shared" si="43"/>
        <v>6</v>
      </c>
      <c r="AF90" s="202">
        <f t="shared" si="44"/>
        <v>14361.15</v>
      </c>
      <c r="AG90" s="66"/>
      <c r="AH90" s="78"/>
      <c r="AI90" s="203"/>
      <c r="AJ90" s="204"/>
      <c r="AK90" s="205">
        <f t="shared" si="35"/>
        <v>4787.05</v>
      </c>
      <c r="AL90" s="329">
        <f t="shared" si="46"/>
        <v>67018.7</v>
      </c>
      <c r="AM90" s="39"/>
    </row>
    <row r="91" spans="2:75" ht="32.25" thickBot="1" x14ac:dyDescent="0.3">
      <c r="B91" s="442"/>
      <c r="C91" s="186" t="s">
        <v>133</v>
      </c>
      <c r="D91" s="216" t="s">
        <v>74</v>
      </c>
      <c r="E91" s="216" t="s">
        <v>95</v>
      </c>
      <c r="F91" s="183" t="s">
        <v>152</v>
      </c>
      <c r="G91" s="183">
        <v>7</v>
      </c>
      <c r="H91" s="283">
        <v>83884</v>
      </c>
      <c r="I91" s="104">
        <f t="shared" si="37"/>
        <v>125826</v>
      </c>
      <c r="J91" s="284"/>
      <c r="K91" s="186"/>
      <c r="L91" s="186">
        <v>9</v>
      </c>
      <c r="M91" s="186"/>
      <c r="N91" s="193">
        <f t="shared" si="45"/>
        <v>0</v>
      </c>
      <c r="O91" s="194">
        <f t="shared" si="36"/>
        <v>0</v>
      </c>
      <c r="P91" s="195">
        <f t="shared" si="39"/>
        <v>62913</v>
      </c>
      <c r="Q91" s="194">
        <f t="shared" si="40"/>
        <v>0</v>
      </c>
      <c r="R91" s="193"/>
      <c r="S91" s="330"/>
      <c r="T91" s="330"/>
      <c r="U91" s="330"/>
      <c r="V91" s="186">
        <f t="shared" ref="V91:V94" si="47">S91+T91+U91</f>
        <v>0</v>
      </c>
      <c r="W91" s="193">
        <f t="shared" si="41"/>
        <v>0</v>
      </c>
      <c r="X91" s="197">
        <f t="shared" si="42"/>
        <v>62913</v>
      </c>
      <c r="Y91" s="77"/>
      <c r="Z91" s="328"/>
      <c r="AA91" s="279"/>
      <c r="AB91" s="77"/>
      <c r="AC91" s="279"/>
      <c r="AD91" s="200"/>
      <c r="AE91" s="201">
        <f t="shared" si="43"/>
        <v>9</v>
      </c>
      <c r="AF91" s="202">
        <f t="shared" si="44"/>
        <v>18873.899999999998</v>
      </c>
      <c r="AG91" s="66"/>
      <c r="AH91" s="78"/>
      <c r="AI91" s="203"/>
      <c r="AJ91" s="204"/>
      <c r="AK91" s="205">
        <f t="shared" si="35"/>
        <v>6291.3</v>
      </c>
      <c r="AL91" s="329">
        <f t="shared" si="46"/>
        <v>88078.2</v>
      </c>
      <c r="AM91" s="39"/>
    </row>
    <row r="92" spans="2:75" s="43" customFormat="1" ht="16.5" customHeight="1" thickBot="1" x14ac:dyDescent="0.3">
      <c r="B92" s="317" t="s">
        <v>71</v>
      </c>
      <c r="C92" s="318"/>
      <c r="D92" s="318"/>
      <c r="E92" s="318"/>
      <c r="F92" s="318"/>
      <c r="G92" s="318"/>
      <c r="H92" s="319"/>
      <c r="I92" s="319"/>
      <c r="J92" s="320">
        <f>SUM(J83:J91)</f>
        <v>2</v>
      </c>
      <c r="K92" s="318">
        <f>SUM(K83:K91)</f>
        <v>1</v>
      </c>
      <c r="L92" s="318">
        <f>SUM(L83:L91)</f>
        <v>37</v>
      </c>
      <c r="M92" s="318">
        <f t="shared" ref="M92:Q92" si="48">SUM(M83:M91)</f>
        <v>2</v>
      </c>
      <c r="N92" s="318">
        <f t="shared" si="48"/>
        <v>9476.7000000000007</v>
      </c>
      <c r="O92" s="318">
        <f t="shared" si="48"/>
        <v>7978.416666666667</v>
      </c>
      <c r="P92" s="318">
        <f t="shared" si="48"/>
        <v>255604</v>
      </c>
      <c r="Q92" s="318">
        <f t="shared" si="48"/>
        <v>15956.833333333334</v>
      </c>
      <c r="R92" s="318"/>
      <c r="S92" s="318">
        <f t="shared" ref="S92" si="49">SUM(S83:S91)</f>
        <v>0</v>
      </c>
      <c r="T92" s="318">
        <f t="shared" ref="T92" si="50">SUM(T83:T91)</f>
        <v>0</v>
      </c>
      <c r="U92" s="318">
        <f t="shared" ref="U92" si="51">SUM(U83:U91)</f>
        <v>0</v>
      </c>
      <c r="V92" s="318">
        <f t="shared" ref="V92" si="52">SUM(V83:V91)</f>
        <v>0</v>
      </c>
      <c r="W92" s="318">
        <f t="shared" ref="W92" si="53">SUM(W83:W91)</f>
        <v>0</v>
      </c>
      <c r="X92" s="318">
        <f t="shared" ref="X92" si="54">SUM(X83:X91)</f>
        <v>289015.94999999995</v>
      </c>
      <c r="Y92" s="318"/>
      <c r="Z92" s="318">
        <f t="shared" ref="Z92" si="55">SUM(Z83:Z91)</f>
        <v>0</v>
      </c>
      <c r="AA92" s="318">
        <f t="shared" ref="AA92" si="56">SUM(AA83:AA91)</f>
        <v>0</v>
      </c>
      <c r="AB92" s="318">
        <f t="shared" ref="AB92" si="57">SUM(AB83:AB91)</f>
        <v>0</v>
      </c>
      <c r="AC92" s="318">
        <f t="shared" ref="AC92" si="58">SUM(AC83:AC91)</f>
        <v>0</v>
      </c>
      <c r="AD92" s="318">
        <f t="shared" ref="AD92" si="59">SUM(AD83:AD91)</f>
        <v>0</v>
      </c>
      <c r="AE92" s="318">
        <f t="shared" ref="AE92" si="60">SUM(AE83:AE91)</f>
        <v>42</v>
      </c>
      <c r="AF92" s="318">
        <f t="shared" ref="AF92" si="61">SUM(AF83:AF91)</f>
        <v>87020.674999999988</v>
      </c>
      <c r="AG92" s="318"/>
      <c r="AH92" s="318"/>
      <c r="AI92" s="318"/>
      <c r="AJ92" s="318">
        <f t="shared" ref="AJ92" si="62">SUM(AJ83:AJ91)</f>
        <v>0</v>
      </c>
      <c r="AK92" s="318">
        <f t="shared" ref="AK92:AL92" si="63">SUM(AK83:AK91)</f>
        <v>28901.594999999998</v>
      </c>
      <c r="AL92" s="318">
        <f t="shared" si="63"/>
        <v>404938.22000000003</v>
      </c>
      <c r="AM92" s="45"/>
      <c r="AN92" s="42"/>
      <c r="AO92" s="42"/>
      <c r="AP92" s="42"/>
      <c r="AQ92" s="42"/>
      <c r="AR92" s="42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2:75" x14ac:dyDescent="0.25">
      <c r="B93" s="331" t="s">
        <v>71</v>
      </c>
      <c r="C93" s="330"/>
      <c r="D93" s="332"/>
      <c r="E93" s="332"/>
      <c r="F93" s="332"/>
      <c r="G93" s="325"/>
      <c r="H93" s="284"/>
      <c r="I93" s="77">
        <f t="shared" ref="I93" si="64">(H93*25/100)+H93</f>
        <v>0</v>
      </c>
      <c r="J93" s="330">
        <f>J82+J92</f>
        <v>5</v>
      </c>
      <c r="K93" s="330">
        <f>K82+K92</f>
        <v>165</v>
      </c>
      <c r="L93" s="330">
        <f>L82+L92</f>
        <v>309</v>
      </c>
      <c r="M93" s="330">
        <f t="shared" ref="M93:Q93" si="65">M82+M92</f>
        <v>45</v>
      </c>
      <c r="N93" s="330">
        <f t="shared" si="65"/>
        <v>31018.424999999999</v>
      </c>
      <c r="O93" s="330">
        <f t="shared" si="65"/>
        <v>1054521.2499999998</v>
      </c>
      <c r="P93" s="330">
        <f t="shared" si="65"/>
        <v>2153401.333333333</v>
      </c>
      <c r="Q93" s="330">
        <f t="shared" si="65"/>
        <v>329547.75000000006</v>
      </c>
      <c r="R93" s="330"/>
      <c r="S93" s="330">
        <f t="shared" ref="S93" si="66">S82+S92</f>
        <v>127</v>
      </c>
      <c r="T93" s="330">
        <f t="shared" ref="T93" si="67">T82+T92</f>
        <v>97.5</v>
      </c>
      <c r="U93" s="330">
        <f t="shared" ref="U93" si="68">U82+U92</f>
        <v>8.5</v>
      </c>
      <c r="V93" s="330">
        <f t="shared" ref="V93" si="69">V82+V92</f>
        <v>233</v>
      </c>
      <c r="W93" s="330">
        <f t="shared" ref="W93" si="70">W82+W92</f>
        <v>98218.35</v>
      </c>
      <c r="X93" s="330">
        <f t="shared" ref="X93" si="71">X82+X92</f>
        <v>3568488.7583333328</v>
      </c>
      <c r="Y93" s="330"/>
      <c r="Z93" s="330">
        <f t="shared" ref="Z93" si="72">Z82+Z92</f>
        <v>102642.6</v>
      </c>
      <c r="AA93" s="330">
        <f t="shared" ref="AA93" si="73">AA82+AA92</f>
        <v>17695</v>
      </c>
      <c r="AB93" s="330">
        <f t="shared" ref="AB93" si="74">AB82+AB92</f>
        <v>288</v>
      </c>
      <c r="AC93" s="330">
        <f t="shared" ref="AC93" si="75">AC82+AC92</f>
        <v>113247.99999999999</v>
      </c>
      <c r="AD93" s="330">
        <f t="shared" ref="AD93" si="76">AD82+AD92</f>
        <v>9832</v>
      </c>
      <c r="AE93" s="330">
        <f t="shared" ref="AE93" si="77">AE82+AE92</f>
        <v>521</v>
      </c>
      <c r="AF93" s="330">
        <f t="shared" ref="AF93" si="78">AF82+AF92</f>
        <v>1064400.0000000005</v>
      </c>
      <c r="AG93" s="330"/>
      <c r="AH93" s="330"/>
      <c r="AI93" s="330"/>
      <c r="AJ93" s="330">
        <f t="shared" ref="AJ93" si="79">AJ82+AJ92</f>
        <v>312178.44166666659</v>
      </c>
      <c r="AK93" s="330">
        <f t="shared" ref="AK93" si="80">AK82+AK92</f>
        <v>327690.04249999992</v>
      </c>
      <c r="AL93" s="330">
        <f t="shared" ref="AL93" si="81">AL82+AL92</f>
        <v>5614393.1924999971</v>
      </c>
      <c r="AM93" s="30"/>
    </row>
    <row r="94" spans="2:75" x14ac:dyDescent="0.25">
      <c r="B94" s="287"/>
      <c r="C94" s="78"/>
      <c r="D94" s="284"/>
      <c r="E94" s="284"/>
      <c r="F94" s="284"/>
      <c r="G94" s="77"/>
      <c r="H94" s="284"/>
      <c r="I94" s="77"/>
      <c r="J94" s="284"/>
      <c r="K94" s="77"/>
      <c r="L94" s="77"/>
      <c r="M94" s="77"/>
      <c r="N94" s="77"/>
      <c r="O94" s="333"/>
      <c r="P94" s="334"/>
      <c r="Q94" s="333"/>
      <c r="R94" s="335"/>
      <c r="S94" s="336"/>
      <c r="T94" s="336"/>
      <c r="U94" s="333"/>
      <c r="V94" s="186">
        <f t="shared" si="47"/>
        <v>0</v>
      </c>
      <c r="W94" s="336"/>
      <c r="X94" s="337"/>
      <c r="Y94" s="77"/>
      <c r="Z94" s="77"/>
      <c r="AA94" s="77"/>
      <c r="AB94" s="77"/>
      <c r="AC94" s="338"/>
      <c r="AD94" s="200"/>
      <c r="AE94" s="77"/>
      <c r="AF94" s="78"/>
      <c r="AG94" s="66"/>
      <c r="AH94" s="78"/>
      <c r="AI94" s="66"/>
      <c r="AJ94" s="204"/>
      <c r="AK94" s="339"/>
      <c r="AL94" s="200"/>
      <c r="AM94" s="8"/>
      <c r="AO94" s="30"/>
    </row>
    <row r="95" spans="2:75" s="29" customFormat="1" x14ac:dyDescent="0.25">
      <c r="B95" s="53"/>
      <c r="C95" s="54"/>
      <c r="D95" s="91"/>
      <c r="E95" s="91"/>
      <c r="F95" s="55"/>
      <c r="G95" s="56"/>
      <c r="H95" s="46"/>
      <c r="I95" s="46"/>
      <c r="J95" s="46"/>
      <c r="K95" s="340"/>
      <c r="L95" s="340"/>
      <c r="M95" s="340"/>
      <c r="N95" s="340"/>
      <c r="O95" s="57"/>
      <c r="P95" s="58"/>
      <c r="Q95" s="57"/>
      <c r="R95" s="59"/>
      <c r="S95" s="60"/>
      <c r="T95" s="60"/>
      <c r="U95" s="57"/>
      <c r="V95" s="60"/>
      <c r="W95" s="60"/>
      <c r="X95" s="341"/>
      <c r="Y95" s="56"/>
      <c r="Z95" s="56"/>
      <c r="AA95" s="56"/>
      <c r="AB95" s="56"/>
      <c r="AC95" s="63"/>
      <c r="AD95" s="54"/>
      <c r="AE95" s="54"/>
      <c r="AF95" s="62"/>
      <c r="AG95" s="342"/>
      <c r="AH95" s="62"/>
      <c r="AI95" s="342"/>
      <c r="AJ95" s="62"/>
      <c r="AK95" s="62"/>
      <c r="AL95" s="56"/>
      <c r="AM95" s="26"/>
      <c r="AN95" s="27"/>
      <c r="AO95" s="27"/>
      <c r="AP95" s="27"/>
      <c r="AQ95" s="27"/>
      <c r="AR95" s="27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</row>
    <row r="96" spans="2:75" s="28" customFormat="1" x14ac:dyDescent="0.25">
      <c r="B96" s="88"/>
      <c r="C96" s="89"/>
      <c r="D96" s="91"/>
      <c r="E96" s="91"/>
      <c r="F96" s="91"/>
      <c r="G96" s="343"/>
      <c r="H96" s="91"/>
      <c r="I96" s="91"/>
      <c r="J96" s="91"/>
      <c r="K96" s="343"/>
      <c r="L96" s="343"/>
      <c r="M96" s="343"/>
      <c r="N96" s="343"/>
      <c r="O96" s="344"/>
      <c r="P96" s="345"/>
      <c r="Q96" s="344"/>
      <c r="R96" s="346"/>
      <c r="S96" s="347"/>
      <c r="T96" s="347"/>
      <c r="U96" s="344"/>
      <c r="V96" s="347"/>
      <c r="W96" s="347"/>
      <c r="X96" s="348"/>
      <c r="Y96" s="343"/>
      <c r="Z96" s="343"/>
      <c r="AA96" s="343"/>
      <c r="AB96" s="343"/>
      <c r="AC96" s="349"/>
      <c r="AD96" s="350"/>
      <c r="AE96" s="343"/>
      <c r="AF96" s="89"/>
      <c r="AG96" s="67"/>
      <c r="AH96" s="89"/>
      <c r="AI96" s="67"/>
      <c r="AJ96" s="351"/>
      <c r="AK96" s="89"/>
      <c r="AL96" s="350"/>
      <c r="AM96" s="27"/>
      <c r="AN96" s="27"/>
      <c r="AO96" s="27"/>
      <c r="AP96" s="27"/>
      <c r="AQ96" s="27"/>
      <c r="AR96" s="27"/>
    </row>
    <row r="97" spans="2:44" s="28" customFormat="1" x14ac:dyDescent="0.25">
      <c r="B97" s="88"/>
      <c r="C97" s="89"/>
      <c r="D97" s="91"/>
      <c r="E97" s="91"/>
      <c r="F97" s="91"/>
      <c r="G97" s="343"/>
      <c r="H97" s="91"/>
      <c r="I97" s="91"/>
      <c r="J97" s="91"/>
      <c r="K97" s="343"/>
      <c r="L97" s="343"/>
      <c r="M97" s="343"/>
      <c r="N97" s="343"/>
      <c r="O97" s="344"/>
      <c r="P97" s="345"/>
      <c r="Q97" s="344"/>
      <c r="R97" s="352"/>
      <c r="S97" s="347"/>
      <c r="T97" s="347"/>
      <c r="U97" s="344"/>
      <c r="V97" s="347"/>
      <c r="W97" s="347"/>
      <c r="X97" s="348"/>
      <c r="Y97" s="343"/>
      <c r="Z97" s="343"/>
      <c r="AA97" s="343"/>
      <c r="AB97" s="343"/>
      <c r="AC97" s="349"/>
      <c r="AD97" s="350"/>
      <c r="AE97" s="343"/>
      <c r="AF97" s="89"/>
      <c r="AG97" s="67"/>
      <c r="AH97" s="89"/>
      <c r="AI97" s="67"/>
      <c r="AJ97" s="89"/>
      <c r="AK97" s="89"/>
      <c r="AL97" s="353"/>
      <c r="AM97" s="51"/>
      <c r="AN97" s="32"/>
      <c r="AO97" s="27"/>
      <c r="AP97" s="27"/>
      <c r="AQ97" s="27"/>
      <c r="AR97" s="27"/>
    </row>
    <row r="98" spans="2:44" s="28" customFormat="1" x14ac:dyDescent="0.25">
      <c r="B98" s="88"/>
      <c r="C98" s="89"/>
      <c r="D98" s="91"/>
      <c r="E98" s="91"/>
      <c r="F98" s="91"/>
      <c r="G98" s="343"/>
      <c r="H98" s="91"/>
      <c r="I98" s="91"/>
      <c r="J98" s="91"/>
      <c r="K98" s="343"/>
      <c r="L98" s="343"/>
      <c r="M98" s="343"/>
      <c r="N98" s="343"/>
      <c r="O98" s="344"/>
      <c r="P98" s="345"/>
      <c r="Q98" s="344"/>
      <c r="R98" s="352"/>
      <c r="S98" s="347"/>
      <c r="T98" s="347"/>
      <c r="U98" s="344"/>
      <c r="V98" s="347"/>
      <c r="W98" s="347"/>
      <c r="X98" s="348"/>
      <c r="Y98" s="343"/>
      <c r="Z98" s="343"/>
      <c r="AA98" s="343"/>
      <c r="AB98" s="343"/>
      <c r="AC98" s="349"/>
      <c r="AD98" s="350"/>
      <c r="AE98" s="343"/>
      <c r="AF98" s="89"/>
      <c r="AG98" s="67"/>
      <c r="AH98" s="89"/>
      <c r="AI98" s="67"/>
      <c r="AJ98" s="89"/>
      <c r="AK98" s="89"/>
      <c r="AL98" s="354"/>
      <c r="AM98" s="52"/>
      <c r="AN98" s="32"/>
      <c r="AO98" s="27"/>
      <c r="AP98" s="27"/>
      <c r="AQ98" s="27"/>
      <c r="AR98" s="27"/>
    </row>
    <row r="99" spans="2:44" s="28" customFormat="1" x14ac:dyDescent="0.25">
      <c r="B99" s="88"/>
      <c r="C99" s="89"/>
      <c r="D99" s="91"/>
      <c r="E99" s="91"/>
      <c r="F99" s="91"/>
      <c r="G99" s="343"/>
      <c r="H99" s="91"/>
      <c r="I99" s="91"/>
      <c r="J99" s="91"/>
      <c r="K99" s="343"/>
      <c r="L99" s="343"/>
      <c r="M99" s="343"/>
      <c r="N99" s="343"/>
      <c r="O99" s="344"/>
      <c r="P99" s="345"/>
      <c r="Q99" s="344"/>
      <c r="R99" s="352"/>
      <c r="S99" s="347"/>
      <c r="T99" s="347"/>
      <c r="U99" s="344"/>
      <c r="V99" s="347"/>
      <c r="W99" s="347"/>
      <c r="X99" s="348"/>
      <c r="Y99" s="343"/>
      <c r="Z99" s="343"/>
      <c r="AA99" s="343"/>
      <c r="AB99" s="343"/>
      <c r="AC99" s="349"/>
      <c r="AD99" s="350"/>
      <c r="AE99" s="343"/>
      <c r="AF99" s="89"/>
      <c r="AG99" s="67"/>
      <c r="AH99" s="89"/>
      <c r="AI99" s="67"/>
      <c r="AJ99" s="89"/>
      <c r="AK99" s="89"/>
      <c r="AL99" s="353"/>
      <c r="AM99" s="51"/>
      <c r="AN99" s="32"/>
      <c r="AO99" s="27"/>
      <c r="AP99" s="27"/>
      <c r="AQ99" s="27"/>
      <c r="AR99" s="27"/>
    </row>
    <row r="100" spans="2:44" x14ac:dyDescent="0.25">
      <c r="B100" s="355" t="s">
        <v>239</v>
      </c>
      <c r="C100" s="356"/>
      <c r="D100" s="75"/>
      <c r="E100" s="75"/>
      <c r="F100" s="355"/>
      <c r="G100" s="76"/>
      <c r="H100" s="75"/>
      <c r="I100" s="75"/>
      <c r="J100" s="75"/>
      <c r="K100" s="76"/>
      <c r="L100" s="76"/>
      <c r="M100" s="76"/>
      <c r="N100" s="76"/>
      <c r="O100" s="357"/>
      <c r="P100" s="358" t="s">
        <v>72</v>
      </c>
      <c r="Q100" s="357"/>
      <c r="R100" s="359"/>
      <c r="S100" s="360"/>
      <c r="T100" s="360" t="s">
        <v>243</v>
      </c>
      <c r="U100" s="357"/>
      <c r="V100" s="360"/>
      <c r="AA100" s="76"/>
    </row>
    <row r="101" spans="2:44" x14ac:dyDescent="0.25">
      <c r="B101" s="75"/>
      <c r="C101" s="356"/>
      <c r="D101" s="75"/>
      <c r="E101" s="75"/>
      <c r="F101" s="75"/>
      <c r="G101" s="76"/>
      <c r="H101" s="75"/>
      <c r="I101" s="75"/>
      <c r="J101" s="75"/>
      <c r="K101" s="76"/>
      <c r="L101" s="76"/>
      <c r="M101" s="76"/>
      <c r="N101" s="76"/>
      <c r="O101" s="357"/>
      <c r="P101" s="358"/>
      <c r="Q101" s="357"/>
      <c r="R101" s="359"/>
      <c r="S101" s="360"/>
      <c r="T101" s="360"/>
      <c r="U101" s="357"/>
      <c r="V101" s="360"/>
      <c r="AA101" s="76"/>
      <c r="AL101" s="364"/>
      <c r="AM101" s="31"/>
    </row>
    <row r="102" spans="2:44" x14ac:dyDescent="0.25">
      <c r="B102" s="355" t="s">
        <v>21</v>
      </c>
      <c r="C102" s="356"/>
      <c r="D102" s="75"/>
      <c r="E102" s="75"/>
      <c r="F102" s="355"/>
      <c r="G102" s="76"/>
      <c r="H102" s="75"/>
      <c r="I102" s="75"/>
      <c r="J102" s="75"/>
      <c r="K102" s="76"/>
      <c r="L102" s="76"/>
      <c r="M102" s="76"/>
      <c r="N102" s="76"/>
      <c r="O102" s="357"/>
      <c r="P102" s="358" t="s">
        <v>240</v>
      </c>
      <c r="Q102" s="357"/>
      <c r="R102" s="359"/>
      <c r="S102" s="360"/>
      <c r="T102" s="360" t="s">
        <v>240</v>
      </c>
      <c r="U102" s="357"/>
      <c r="V102" s="360"/>
      <c r="AA102" s="76"/>
    </row>
    <row r="103" spans="2:44" x14ac:dyDescent="0.25">
      <c r="B103" s="365"/>
      <c r="C103" s="62"/>
      <c r="D103" s="366"/>
      <c r="E103" s="366"/>
      <c r="F103" s="366"/>
      <c r="G103" s="367"/>
      <c r="H103" s="366"/>
      <c r="I103" s="366"/>
      <c r="J103" s="366"/>
      <c r="K103" s="367"/>
      <c r="L103" s="367"/>
      <c r="M103" s="367"/>
      <c r="N103" s="367"/>
      <c r="O103" s="368"/>
      <c r="P103" s="369"/>
      <c r="Q103" s="368"/>
      <c r="R103" s="370"/>
      <c r="S103" s="341"/>
      <c r="T103" s="341"/>
      <c r="U103" s="368"/>
      <c r="V103" s="341"/>
    </row>
  </sheetData>
  <autoFilter ref="B16:BW95"/>
  <mergeCells count="181">
    <mergeCell ref="B83:B91"/>
    <mergeCell ref="D19:D20"/>
    <mergeCell ref="D22:D23"/>
    <mergeCell ref="D25:D26"/>
    <mergeCell ref="D27:D28"/>
    <mergeCell ref="D29:D30"/>
    <mergeCell ref="D31:D33"/>
    <mergeCell ref="D34:D35"/>
    <mergeCell ref="D36:D37"/>
    <mergeCell ref="D40:D41"/>
    <mergeCell ref="D42:D44"/>
    <mergeCell ref="D45:D47"/>
    <mergeCell ref="D48:D49"/>
    <mergeCell ref="D50:D53"/>
    <mergeCell ref="D54:D56"/>
    <mergeCell ref="B76:B79"/>
    <mergeCell ref="B69:B70"/>
    <mergeCell ref="B59:B61"/>
    <mergeCell ref="B54:B56"/>
    <mergeCell ref="B48:B49"/>
    <mergeCell ref="B36:B37"/>
    <mergeCell ref="B29:B30"/>
    <mergeCell ref="B22:B24"/>
    <mergeCell ref="F76:F79"/>
    <mergeCell ref="G76:G79"/>
    <mergeCell ref="D74:D75"/>
    <mergeCell ref="D76:D79"/>
    <mergeCell ref="B74:B75"/>
    <mergeCell ref="E74:E75"/>
    <mergeCell ref="F74:F75"/>
    <mergeCell ref="G74:G75"/>
    <mergeCell ref="E76:E79"/>
    <mergeCell ref="E69:E70"/>
    <mergeCell ref="F69:F70"/>
    <mergeCell ref="G69:G70"/>
    <mergeCell ref="D69:D70"/>
    <mergeCell ref="B64:B65"/>
    <mergeCell ref="E64:E65"/>
    <mergeCell ref="F64:F65"/>
    <mergeCell ref="G64:G65"/>
    <mergeCell ref="D64:D65"/>
    <mergeCell ref="C66:C68"/>
    <mergeCell ref="E66:F67"/>
    <mergeCell ref="B66:B68"/>
    <mergeCell ref="D66:D68"/>
    <mergeCell ref="G66:G68"/>
    <mergeCell ref="E59:E61"/>
    <mergeCell ref="F59:F61"/>
    <mergeCell ref="G59:G61"/>
    <mergeCell ref="D59:D61"/>
    <mergeCell ref="B57:B58"/>
    <mergeCell ref="E57:E58"/>
    <mergeCell ref="F57:F58"/>
    <mergeCell ref="G57:G58"/>
    <mergeCell ref="D57:D58"/>
    <mergeCell ref="E54:E56"/>
    <mergeCell ref="F54:F56"/>
    <mergeCell ref="G54:G56"/>
    <mergeCell ref="B50:B53"/>
    <mergeCell ref="F50:F51"/>
    <mergeCell ref="G50:G51"/>
    <mergeCell ref="F52:F53"/>
    <mergeCell ref="G52:G53"/>
    <mergeCell ref="E50:E51"/>
    <mergeCell ref="E52:E53"/>
    <mergeCell ref="E48:E49"/>
    <mergeCell ref="F48:F49"/>
    <mergeCell ref="G48:G49"/>
    <mergeCell ref="F42:F44"/>
    <mergeCell ref="G42:G44"/>
    <mergeCell ref="B45:B47"/>
    <mergeCell ref="E45:E47"/>
    <mergeCell ref="G45:G47"/>
    <mergeCell ref="B40:B41"/>
    <mergeCell ref="B42:B44"/>
    <mergeCell ref="E42:E44"/>
    <mergeCell ref="F45:F47"/>
    <mergeCell ref="E36:E37"/>
    <mergeCell ref="F36:F37"/>
    <mergeCell ref="G36:G37"/>
    <mergeCell ref="B34:B35"/>
    <mergeCell ref="E34:E35"/>
    <mergeCell ref="F34:F35"/>
    <mergeCell ref="G34:G35"/>
    <mergeCell ref="B31:B33"/>
    <mergeCell ref="E31:E33"/>
    <mergeCell ref="F31:F33"/>
    <mergeCell ref="G31:G33"/>
    <mergeCell ref="E29:E30"/>
    <mergeCell ref="F29:F30"/>
    <mergeCell ref="G29:G30"/>
    <mergeCell ref="B27:B28"/>
    <mergeCell ref="E27:E28"/>
    <mergeCell ref="F27:F28"/>
    <mergeCell ref="G27:G28"/>
    <mergeCell ref="B25:B26"/>
    <mergeCell ref="E25:E26"/>
    <mergeCell ref="F25:F26"/>
    <mergeCell ref="G25:G26"/>
    <mergeCell ref="E22:E23"/>
    <mergeCell ref="F22:F23"/>
    <mergeCell ref="G22:G23"/>
    <mergeCell ref="B17:B18"/>
    <mergeCell ref="D17:D18"/>
    <mergeCell ref="E17:E18"/>
    <mergeCell ref="G17:G18"/>
    <mergeCell ref="B19:B20"/>
    <mergeCell ref="E19:E20"/>
    <mergeCell ref="G19:G20"/>
    <mergeCell ref="F17:F18"/>
    <mergeCell ref="F12:U12"/>
    <mergeCell ref="F13:U13"/>
    <mergeCell ref="E14:F15"/>
    <mergeCell ref="I14:I16"/>
    <mergeCell ref="AA15:AA16"/>
    <mergeCell ref="AI14:AJ14"/>
    <mergeCell ref="B3:G3"/>
    <mergeCell ref="B5:M5"/>
    <mergeCell ref="B6:L6"/>
    <mergeCell ref="B14:B16"/>
    <mergeCell ref="K14:M15"/>
    <mergeCell ref="O14:Q15"/>
    <mergeCell ref="R14:U15"/>
    <mergeCell ref="X14:X16"/>
    <mergeCell ref="Y14:AA14"/>
    <mergeCell ref="AB14:AC14"/>
    <mergeCell ref="AB15:AB16"/>
    <mergeCell ref="C14:C16"/>
    <mergeCell ref="AC15:AC16"/>
    <mergeCell ref="F10:U10"/>
    <mergeCell ref="B4:H4"/>
    <mergeCell ref="J14:J16"/>
    <mergeCell ref="D11:W11"/>
    <mergeCell ref="AK15:AK16"/>
    <mergeCell ref="AL14:AL16"/>
    <mergeCell ref="AD15:AD16"/>
    <mergeCell ref="AE15:AE16"/>
    <mergeCell ref="AF15:AF16"/>
    <mergeCell ref="AG15:AG16"/>
    <mergeCell ref="AH15:AH16"/>
    <mergeCell ref="AI15:AI16"/>
    <mergeCell ref="D14:D16"/>
    <mergeCell ref="G14:G16"/>
    <mergeCell ref="H14:H16"/>
    <mergeCell ref="Y15:Y16"/>
    <mergeCell ref="AJ15:AJ16"/>
    <mergeCell ref="AE14:AF14"/>
    <mergeCell ref="AG14:AH14"/>
    <mergeCell ref="N14:N16"/>
    <mergeCell ref="V14:V16"/>
    <mergeCell ref="W14:W16"/>
    <mergeCell ref="Z15:Z16"/>
    <mergeCell ref="H66:H68"/>
    <mergeCell ref="I66:I68"/>
    <mergeCell ref="J66:J68"/>
    <mergeCell ref="K66:M67"/>
    <mergeCell ref="N66:N68"/>
    <mergeCell ref="O66:Q67"/>
    <mergeCell ref="R66:U67"/>
    <mergeCell ref="V66:V68"/>
    <mergeCell ref="W66:W68"/>
    <mergeCell ref="X66:X68"/>
    <mergeCell ref="Y66:AA66"/>
    <mergeCell ref="AB66:AC66"/>
    <mergeCell ref="AE66:AF66"/>
    <mergeCell ref="AG66:AH66"/>
    <mergeCell ref="AI66:AJ66"/>
    <mergeCell ref="AL66:AL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J67:AJ68"/>
    <mergeCell ref="AK67:AK68"/>
  </mergeCells>
  <pageMargins left="0" right="0" top="0.27559055118110237" bottom="0.31496062992125984" header="0.31496062992125984" footer="0.31496062992125984"/>
  <pageSetup paperSize="9" scale="47" orientation="landscape" horizontalDpi="180" verticalDpi="180" r:id="rId1"/>
  <rowBreaks count="1" manualBreakCount="1">
    <brk id="65" max="16383" man="1"/>
  </rowBreaks>
  <colBreaks count="1" manualBreakCount="1">
    <brk id="38" max="1048575" man="1"/>
  </colBreaks>
  <ignoredErrors>
    <ignoredError sqref="AE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topLeftCell="A13" zoomScale="60" zoomScaleNormal="110" workbookViewId="0">
      <selection activeCell="Y44" sqref="Y43:Y44"/>
    </sheetView>
  </sheetViews>
  <sheetFormatPr defaultColWidth="8.85546875" defaultRowHeight="18.75" x14ac:dyDescent="0.3"/>
  <cols>
    <col min="1" max="1" width="5.140625" style="4" customWidth="1"/>
    <col min="2" max="2" width="28.42578125" style="4" customWidth="1"/>
    <col min="3" max="3" width="8" style="4" customWidth="1"/>
    <col min="4" max="4" width="6.7109375" style="4" customWidth="1"/>
    <col min="5" max="5" width="7.28515625" style="4" customWidth="1"/>
    <col min="6" max="6" width="8.85546875" style="4"/>
    <col min="7" max="7" width="12.140625" style="4" customWidth="1"/>
    <col min="8" max="8" width="12.7109375" style="4" customWidth="1"/>
    <col min="9" max="9" width="5.42578125" style="4" customWidth="1"/>
    <col min="10" max="10" width="12.5703125" style="4" customWidth="1"/>
    <col min="11" max="11" width="11.28515625" style="4" customWidth="1"/>
    <col min="12" max="13" width="10.5703125" style="4" customWidth="1"/>
    <col min="14" max="14" width="10.85546875" style="4" customWidth="1"/>
    <col min="15" max="15" width="9" style="4" bestFit="1" customWidth="1"/>
    <col min="16" max="16" width="12.85546875" style="4" customWidth="1"/>
    <col min="17" max="17" width="0" style="4" hidden="1" customWidth="1"/>
    <col min="18" max="18" width="22.7109375" style="382" customWidth="1"/>
    <col min="19" max="19" width="10.140625" style="4" customWidth="1"/>
    <col min="20" max="20" width="11.85546875" style="4" customWidth="1"/>
    <col min="21" max="21" width="8.85546875" style="4"/>
    <col min="22" max="22" width="10.42578125" style="4" bestFit="1" customWidth="1"/>
    <col min="23" max="16384" width="8.85546875" style="4"/>
  </cols>
  <sheetData>
    <row r="1" spans="1:23" ht="12.75" customHeight="1" x14ac:dyDescent="0.3">
      <c r="K1" s="445" t="s">
        <v>64</v>
      </c>
      <c r="L1" s="445"/>
      <c r="M1" s="445"/>
      <c r="N1" s="445"/>
      <c r="O1" s="445"/>
    </row>
    <row r="2" spans="1:23" ht="25.5" customHeight="1" x14ac:dyDescent="0.3">
      <c r="J2" s="445" t="s">
        <v>9</v>
      </c>
      <c r="K2" s="445"/>
      <c r="L2" s="445"/>
      <c r="M2" s="445"/>
      <c r="N2" s="445"/>
      <c r="O2" s="445"/>
      <c r="P2" s="445"/>
    </row>
    <row r="3" spans="1:23" ht="20.25" customHeight="1" x14ac:dyDescent="0.3">
      <c r="J3" s="445" t="s">
        <v>8</v>
      </c>
      <c r="K3" s="445"/>
      <c r="L3" s="445"/>
      <c r="M3" s="445"/>
      <c r="N3" s="445"/>
      <c r="O3" s="445"/>
      <c r="P3" s="445"/>
    </row>
    <row r="4" spans="1:23" ht="18.75" customHeight="1" x14ac:dyDescent="0.3">
      <c r="I4" s="15"/>
      <c r="J4" s="445" t="s">
        <v>18</v>
      </c>
      <c r="K4" s="445"/>
      <c r="L4" s="445"/>
      <c r="M4" s="445"/>
      <c r="N4" s="445"/>
      <c r="O4" s="445"/>
      <c r="P4" s="445"/>
    </row>
    <row r="5" spans="1:23" x14ac:dyDescent="0.3">
      <c r="J5" s="16" t="s">
        <v>19</v>
      </c>
    </row>
    <row r="6" spans="1:23" x14ac:dyDescent="0.3">
      <c r="J6" s="16"/>
    </row>
    <row r="7" spans="1:23" x14ac:dyDescent="0.3">
      <c r="A7" s="17"/>
      <c r="D7" s="447" t="s">
        <v>3</v>
      </c>
      <c r="E7" s="447"/>
      <c r="F7" s="447"/>
      <c r="G7" s="447"/>
      <c r="H7" s="447"/>
      <c r="I7" s="447"/>
      <c r="J7" s="447"/>
      <c r="K7" s="447"/>
    </row>
    <row r="8" spans="1:23" ht="52.5" customHeight="1" x14ac:dyDescent="0.3">
      <c r="A8" s="17"/>
      <c r="D8" s="448" t="s">
        <v>246</v>
      </c>
      <c r="E8" s="449"/>
      <c r="F8" s="449"/>
      <c r="G8" s="449"/>
      <c r="H8" s="449"/>
      <c r="I8" s="449"/>
      <c r="J8" s="449"/>
      <c r="K8" s="449"/>
      <c r="L8" s="449"/>
      <c r="M8" s="49"/>
      <c r="N8" s="49"/>
      <c r="O8" s="49"/>
      <c r="P8" s="49"/>
      <c r="Q8" s="49"/>
      <c r="R8" s="383"/>
      <c r="S8" s="49"/>
      <c r="T8" s="49"/>
      <c r="U8" s="49"/>
      <c r="V8" s="49"/>
      <c r="W8" s="49"/>
    </row>
    <row r="9" spans="1:23" x14ac:dyDescent="0.3">
      <c r="A9" s="17"/>
      <c r="D9" s="447" t="s">
        <v>244</v>
      </c>
      <c r="E9" s="447"/>
      <c r="F9" s="447"/>
      <c r="G9" s="447"/>
      <c r="H9" s="447"/>
      <c r="I9" s="447"/>
      <c r="J9" s="447"/>
      <c r="K9" s="447"/>
    </row>
    <row r="10" spans="1:23" x14ac:dyDescent="0.3">
      <c r="A10" s="17"/>
      <c r="D10" s="18"/>
      <c r="E10" s="18"/>
      <c r="F10" s="18"/>
      <c r="G10" s="18"/>
      <c r="H10" s="18"/>
      <c r="I10" s="18"/>
      <c r="J10" s="18"/>
      <c r="K10" s="18"/>
    </row>
    <row r="11" spans="1:23" ht="15.75" customHeight="1" x14ac:dyDescent="0.3">
      <c r="A11" s="446" t="s">
        <v>0</v>
      </c>
      <c r="B11" s="446" t="s">
        <v>1</v>
      </c>
      <c r="C11" s="446" t="s">
        <v>4</v>
      </c>
      <c r="D11" s="446" t="s">
        <v>10</v>
      </c>
      <c r="E11" s="446" t="s">
        <v>5</v>
      </c>
      <c r="F11" s="446" t="s">
        <v>15</v>
      </c>
      <c r="G11" s="446" t="s">
        <v>16</v>
      </c>
      <c r="H11" s="446" t="s">
        <v>14</v>
      </c>
      <c r="I11" s="446" t="s">
        <v>17</v>
      </c>
      <c r="J11" s="446" t="s">
        <v>14</v>
      </c>
      <c r="K11" s="446" t="s">
        <v>6</v>
      </c>
      <c r="L11" s="450" t="s">
        <v>2</v>
      </c>
      <c r="M11" s="450"/>
      <c r="N11" s="450"/>
      <c r="O11" s="450"/>
      <c r="P11" s="446" t="s">
        <v>7</v>
      </c>
    </row>
    <row r="12" spans="1:23" ht="94.5" x14ac:dyDescent="0.3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7" t="s">
        <v>11</v>
      </c>
      <c r="M12" s="47" t="s">
        <v>235</v>
      </c>
      <c r="N12" s="47" t="s">
        <v>12</v>
      </c>
      <c r="O12" s="47" t="s">
        <v>13</v>
      </c>
      <c r="P12" s="446"/>
      <c r="S12" s="33"/>
      <c r="T12" s="33"/>
    </row>
    <row r="13" spans="1:23" x14ac:dyDescent="0.3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/>
      <c r="N13" s="48">
        <v>13</v>
      </c>
      <c r="O13" s="14">
        <v>14</v>
      </c>
      <c r="P13" s="14">
        <v>15</v>
      </c>
    </row>
    <row r="14" spans="1:23" x14ac:dyDescent="0.3">
      <c r="A14" s="371">
        <v>1</v>
      </c>
      <c r="B14" s="372" t="s">
        <v>63</v>
      </c>
      <c r="C14" s="371" t="s">
        <v>198</v>
      </c>
      <c r="D14" s="371" t="s">
        <v>200</v>
      </c>
      <c r="E14" s="371">
        <v>1</v>
      </c>
      <c r="F14" s="373" t="s">
        <v>201</v>
      </c>
      <c r="G14" s="381">
        <v>110075</v>
      </c>
      <c r="H14" s="374">
        <f>G14*E14</f>
        <v>110075</v>
      </c>
      <c r="I14" s="371">
        <v>1.5</v>
      </c>
      <c r="J14" s="374">
        <f>H14*I14</f>
        <v>165112.5</v>
      </c>
      <c r="K14" s="374">
        <f>J14*10/100</f>
        <v>16511.25</v>
      </c>
      <c r="L14" s="373"/>
      <c r="M14" s="373"/>
      <c r="N14" s="371"/>
      <c r="O14" s="371"/>
      <c r="P14" s="374">
        <f t="shared" ref="P14:P25" si="0">J14+K14+L14+N14+O14+M14</f>
        <v>181623.75</v>
      </c>
      <c r="Q14" s="4" t="s">
        <v>210</v>
      </c>
      <c r="S14" s="36"/>
      <c r="T14" s="36"/>
    </row>
    <row r="15" spans="1:23" x14ac:dyDescent="0.3">
      <c r="A15" s="371">
        <v>2</v>
      </c>
      <c r="B15" s="372" t="s">
        <v>172</v>
      </c>
      <c r="C15" s="371" t="s">
        <v>198</v>
      </c>
      <c r="D15" s="371">
        <v>8</v>
      </c>
      <c r="E15" s="371">
        <v>0.5</v>
      </c>
      <c r="F15" s="373" t="s">
        <v>202</v>
      </c>
      <c r="G15" s="371">
        <v>88662</v>
      </c>
      <c r="H15" s="374">
        <f t="shared" ref="H15:H46" si="1">G15*E15</f>
        <v>44331</v>
      </c>
      <c r="I15" s="371">
        <v>1.5</v>
      </c>
      <c r="J15" s="374">
        <f>H15*I15</f>
        <v>66496.5</v>
      </c>
      <c r="K15" s="375"/>
      <c r="L15" s="373"/>
      <c r="M15" s="373"/>
      <c r="N15" s="371"/>
      <c r="O15" s="371"/>
      <c r="P15" s="374">
        <f t="shared" si="0"/>
        <v>66496.5</v>
      </c>
      <c r="Q15" s="4" t="s">
        <v>211</v>
      </c>
      <c r="S15" s="36"/>
      <c r="T15" s="36"/>
    </row>
    <row r="16" spans="1:23" x14ac:dyDescent="0.3">
      <c r="A16" s="371">
        <v>3</v>
      </c>
      <c r="B16" s="372" t="s">
        <v>172</v>
      </c>
      <c r="C16" s="371" t="s">
        <v>198</v>
      </c>
      <c r="D16" s="371">
        <v>12</v>
      </c>
      <c r="E16" s="371">
        <v>0.25</v>
      </c>
      <c r="F16" s="373" t="s">
        <v>202</v>
      </c>
      <c r="G16" s="371">
        <v>96095</v>
      </c>
      <c r="H16" s="374">
        <f t="shared" si="1"/>
        <v>24023.75</v>
      </c>
      <c r="I16" s="371">
        <v>1.5</v>
      </c>
      <c r="J16" s="374">
        <f t="shared" ref="J16:J22" si="2">H16*I16</f>
        <v>36035.625</v>
      </c>
      <c r="K16" s="375"/>
      <c r="L16" s="373"/>
      <c r="M16" s="373"/>
      <c r="N16" s="371"/>
      <c r="O16" s="371"/>
      <c r="P16" s="374">
        <f t="shared" si="0"/>
        <v>36035.625</v>
      </c>
      <c r="Q16" s="4" t="s">
        <v>212</v>
      </c>
      <c r="S16" s="36"/>
      <c r="T16" s="36"/>
    </row>
    <row r="17" spans="1:20" x14ac:dyDescent="0.3">
      <c r="A17" s="371">
        <v>4</v>
      </c>
      <c r="B17" s="372" t="s">
        <v>173</v>
      </c>
      <c r="C17" s="371" t="s">
        <v>198</v>
      </c>
      <c r="D17" s="371">
        <v>21</v>
      </c>
      <c r="E17" s="371">
        <v>0.75</v>
      </c>
      <c r="F17" s="373" t="s">
        <v>202</v>
      </c>
      <c r="G17" s="371">
        <v>101581</v>
      </c>
      <c r="H17" s="374">
        <f t="shared" si="1"/>
        <v>76185.75</v>
      </c>
      <c r="I17" s="371">
        <v>1.5</v>
      </c>
      <c r="J17" s="374">
        <f t="shared" si="2"/>
        <v>114278.625</v>
      </c>
      <c r="K17" s="374">
        <f>J17*10/100</f>
        <v>11427.862499999999</v>
      </c>
      <c r="L17" s="373"/>
      <c r="M17" s="373"/>
      <c r="N17" s="371"/>
      <c r="O17" s="371"/>
      <c r="P17" s="374">
        <f t="shared" si="0"/>
        <v>125706.4875</v>
      </c>
      <c r="Q17" s="4" t="s">
        <v>213</v>
      </c>
      <c r="S17" s="36"/>
      <c r="T17" s="36"/>
    </row>
    <row r="18" spans="1:20" x14ac:dyDescent="0.3">
      <c r="A18" s="371">
        <v>5</v>
      </c>
      <c r="B18" s="372" t="s">
        <v>172</v>
      </c>
      <c r="C18" s="371" t="s">
        <v>198</v>
      </c>
      <c r="D18" s="371">
        <v>18</v>
      </c>
      <c r="E18" s="371">
        <v>0.25</v>
      </c>
      <c r="F18" s="373" t="s">
        <v>202</v>
      </c>
      <c r="G18" s="371">
        <v>98926</v>
      </c>
      <c r="H18" s="374">
        <f t="shared" si="1"/>
        <v>24731.5</v>
      </c>
      <c r="I18" s="371">
        <v>1.5</v>
      </c>
      <c r="J18" s="374">
        <f t="shared" si="2"/>
        <v>37097.25</v>
      </c>
      <c r="K18" s="375"/>
      <c r="L18" s="373"/>
      <c r="M18" s="373"/>
      <c r="N18" s="371"/>
      <c r="O18" s="371"/>
      <c r="P18" s="374">
        <f t="shared" si="0"/>
        <v>37097.25</v>
      </c>
      <c r="Q18" s="5" t="s">
        <v>214</v>
      </c>
      <c r="R18" s="384"/>
      <c r="S18" s="36"/>
      <c r="T18" s="36"/>
    </row>
    <row r="19" spans="1:20" ht="18" x14ac:dyDescent="0.25">
      <c r="A19" s="371">
        <v>6</v>
      </c>
      <c r="B19" s="372" t="s">
        <v>173</v>
      </c>
      <c r="C19" s="371" t="s">
        <v>198</v>
      </c>
      <c r="D19" s="371">
        <v>7</v>
      </c>
      <c r="E19" s="371">
        <v>0.25</v>
      </c>
      <c r="F19" s="373" t="s">
        <v>202</v>
      </c>
      <c r="G19" s="371">
        <v>91140</v>
      </c>
      <c r="H19" s="374">
        <f t="shared" si="1"/>
        <v>22785</v>
      </c>
      <c r="I19" s="371">
        <v>1.5</v>
      </c>
      <c r="J19" s="374">
        <f t="shared" si="2"/>
        <v>34177.5</v>
      </c>
      <c r="K19" s="375"/>
      <c r="L19" s="373"/>
      <c r="M19" s="373"/>
      <c r="N19" s="371"/>
      <c r="O19" s="371"/>
      <c r="P19" s="374">
        <f t="shared" si="0"/>
        <v>34177.5</v>
      </c>
      <c r="Q19" s="6" t="s">
        <v>215</v>
      </c>
      <c r="R19" s="385"/>
      <c r="S19" s="36"/>
      <c r="T19" s="36"/>
    </row>
    <row r="20" spans="1:20" x14ac:dyDescent="0.3">
      <c r="A20" s="371">
        <v>7</v>
      </c>
      <c r="B20" s="372" t="s">
        <v>174</v>
      </c>
      <c r="C20" s="371" t="s">
        <v>199</v>
      </c>
      <c r="D20" s="371">
        <v>5</v>
      </c>
      <c r="E20" s="371">
        <v>1</v>
      </c>
      <c r="F20" s="373" t="s">
        <v>153</v>
      </c>
      <c r="G20" s="371">
        <v>61763</v>
      </c>
      <c r="H20" s="374">
        <f t="shared" si="1"/>
        <v>61763</v>
      </c>
      <c r="I20" s="371">
        <v>1.5</v>
      </c>
      <c r="J20" s="374">
        <f t="shared" si="2"/>
        <v>92644.5</v>
      </c>
      <c r="K20" s="374">
        <f>J20*10/100</f>
        <v>9264.4500000000007</v>
      </c>
      <c r="L20" s="373"/>
      <c r="M20" s="373"/>
      <c r="N20" s="371"/>
      <c r="O20" s="371"/>
      <c r="P20" s="374">
        <f t="shared" si="0"/>
        <v>101908.95</v>
      </c>
      <c r="Q20" s="6" t="s">
        <v>216</v>
      </c>
      <c r="R20" s="384"/>
      <c r="S20" s="36"/>
      <c r="T20" s="36"/>
    </row>
    <row r="21" spans="1:20" x14ac:dyDescent="0.3">
      <c r="A21" s="371">
        <v>8</v>
      </c>
      <c r="B21" s="372" t="s">
        <v>175</v>
      </c>
      <c r="C21" s="371" t="s">
        <v>199</v>
      </c>
      <c r="D21" s="371">
        <v>12</v>
      </c>
      <c r="E21" s="371">
        <v>1</v>
      </c>
      <c r="F21" s="373" t="s">
        <v>206</v>
      </c>
      <c r="G21" s="371">
        <v>62647</v>
      </c>
      <c r="H21" s="374">
        <f t="shared" si="1"/>
        <v>62647</v>
      </c>
      <c r="I21" s="371"/>
      <c r="J21" s="374">
        <f>H21</f>
        <v>62647</v>
      </c>
      <c r="K21" s="374">
        <f t="shared" ref="K21:K46" si="3">J21*10/100</f>
        <v>6264.7</v>
      </c>
      <c r="L21" s="373"/>
      <c r="M21" s="373"/>
      <c r="N21" s="371"/>
      <c r="O21" s="371"/>
      <c r="P21" s="374">
        <f t="shared" si="0"/>
        <v>68911.7</v>
      </c>
      <c r="Q21" s="5" t="s">
        <v>217</v>
      </c>
      <c r="R21" s="384"/>
      <c r="S21" s="36"/>
      <c r="T21" s="36"/>
    </row>
    <row r="22" spans="1:20" x14ac:dyDescent="0.3">
      <c r="A22" s="371">
        <v>9</v>
      </c>
      <c r="B22" s="372" t="s">
        <v>176</v>
      </c>
      <c r="C22" s="371" t="s">
        <v>199</v>
      </c>
      <c r="D22" s="371">
        <v>7</v>
      </c>
      <c r="E22" s="371">
        <v>1</v>
      </c>
      <c r="F22" s="373" t="s">
        <v>152</v>
      </c>
      <c r="G22" s="371">
        <v>83884</v>
      </c>
      <c r="H22" s="374">
        <f t="shared" si="1"/>
        <v>83884</v>
      </c>
      <c r="I22" s="371">
        <v>1.5</v>
      </c>
      <c r="J22" s="374">
        <f t="shared" si="2"/>
        <v>125826</v>
      </c>
      <c r="K22" s="374">
        <f t="shared" si="3"/>
        <v>12582.6</v>
      </c>
      <c r="L22" s="376"/>
      <c r="M22" s="376"/>
      <c r="N22" s="371"/>
      <c r="O22" s="377"/>
      <c r="P22" s="374">
        <f t="shared" si="0"/>
        <v>138408.6</v>
      </c>
      <c r="Q22" s="5" t="s">
        <v>218</v>
      </c>
      <c r="R22" s="384"/>
      <c r="S22" s="36"/>
      <c r="T22" s="36"/>
    </row>
    <row r="23" spans="1:20" ht="18" x14ac:dyDescent="0.25">
      <c r="A23" s="371">
        <v>10</v>
      </c>
      <c r="B23" s="372" t="s">
        <v>177</v>
      </c>
      <c r="C23" s="371" t="s">
        <v>198</v>
      </c>
      <c r="D23" s="371">
        <v>10</v>
      </c>
      <c r="E23" s="371">
        <v>0.5</v>
      </c>
      <c r="F23" s="373" t="s">
        <v>234</v>
      </c>
      <c r="G23" s="371">
        <v>78929</v>
      </c>
      <c r="H23" s="374">
        <f t="shared" si="1"/>
        <v>39464.5</v>
      </c>
      <c r="I23" s="371"/>
      <c r="J23" s="374">
        <f>H23</f>
        <v>39464.5</v>
      </c>
      <c r="K23" s="374">
        <f t="shared" si="3"/>
        <v>3946.45</v>
      </c>
      <c r="L23" s="376"/>
      <c r="M23" s="376"/>
      <c r="N23" s="371"/>
      <c r="O23" s="371"/>
      <c r="P23" s="374">
        <f t="shared" si="0"/>
        <v>43410.95</v>
      </c>
      <c r="Q23" s="5" t="s">
        <v>219</v>
      </c>
      <c r="R23" s="385"/>
      <c r="S23" s="36"/>
      <c r="T23" s="36"/>
    </row>
    <row r="24" spans="1:20" x14ac:dyDescent="0.3">
      <c r="A24" s="371">
        <v>11</v>
      </c>
      <c r="B24" s="372" t="s">
        <v>177</v>
      </c>
      <c r="C24" s="371" t="s">
        <v>198</v>
      </c>
      <c r="D24" s="371">
        <v>21</v>
      </c>
      <c r="E24" s="371">
        <v>0.5</v>
      </c>
      <c r="F24" s="373" t="s">
        <v>234</v>
      </c>
      <c r="G24" s="371">
        <v>83353</v>
      </c>
      <c r="H24" s="374">
        <f t="shared" si="1"/>
        <v>41676.5</v>
      </c>
      <c r="I24" s="371"/>
      <c r="J24" s="374">
        <f t="shared" ref="J24:J35" si="4">H24</f>
        <v>41676.5</v>
      </c>
      <c r="K24" s="374">
        <f t="shared" si="3"/>
        <v>4167.6499999999996</v>
      </c>
      <c r="L24" s="376"/>
      <c r="M24" s="376"/>
      <c r="N24" s="371"/>
      <c r="O24" s="371"/>
      <c r="P24" s="374">
        <f t="shared" si="0"/>
        <v>45844.15</v>
      </c>
      <c r="Q24" s="6" t="s">
        <v>220</v>
      </c>
      <c r="R24" s="384"/>
      <c r="S24" s="36"/>
      <c r="T24" s="36"/>
    </row>
    <row r="25" spans="1:20" x14ac:dyDescent="0.3">
      <c r="A25" s="371">
        <v>12</v>
      </c>
      <c r="B25" s="372" t="s">
        <v>178</v>
      </c>
      <c r="C25" s="371" t="s">
        <v>198</v>
      </c>
      <c r="D25" s="371">
        <v>7</v>
      </c>
      <c r="E25" s="371">
        <v>1</v>
      </c>
      <c r="F25" s="373" t="s">
        <v>203</v>
      </c>
      <c r="G25" s="371">
        <v>91317</v>
      </c>
      <c r="H25" s="374">
        <f t="shared" si="1"/>
        <v>91317</v>
      </c>
      <c r="I25" s="371"/>
      <c r="J25" s="374">
        <f t="shared" si="4"/>
        <v>91317</v>
      </c>
      <c r="K25" s="374">
        <f t="shared" si="3"/>
        <v>9131.7000000000007</v>
      </c>
      <c r="L25" s="376"/>
      <c r="M25" s="376"/>
      <c r="N25" s="371"/>
      <c r="O25" s="371"/>
      <c r="P25" s="374">
        <f t="shared" si="0"/>
        <v>100448.7</v>
      </c>
      <c r="Q25" s="5" t="s">
        <v>219</v>
      </c>
      <c r="R25" s="384"/>
      <c r="S25" s="36"/>
      <c r="T25" s="36"/>
    </row>
    <row r="26" spans="1:20" s="35" customFormat="1" x14ac:dyDescent="0.3">
      <c r="A26" s="371">
        <v>13</v>
      </c>
      <c r="B26" s="372" t="s">
        <v>179</v>
      </c>
      <c r="C26" s="371" t="s">
        <v>198</v>
      </c>
      <c r="D26" s="371" t="s">
        <v>200</v>
      </c>
      <c r="E26" s="371">
        <v>1</v>
      </c>
      <c r="F26" s="373" t="s">
        <v>151</v>
      </c>
      <c r="G26" s="371">
        <v>83707</v>
      </c>
      <c r="H26" s="374">
        <f t="shared" si="1"/>
        <v>83707</v>
      </c>
      <c r="I26" s="371">
        <v>1.5</v>
      </c>
      <c r="J26" s="374">
        <f t="shared" ref="J26" si="5">H26*I26</f>
        <v>125560.5</v>
      </c>
      <c r="K26" s="374">
        <f t="shared" si="3"/>
        <v>12556.05</v>
      </c>
      <c r="L26" s="378"/>
      <c r="M26" s="371">
        <v>7079</v>
      </c>
      <c r="N26" s="371"/>
      <c r="O26" s="377"/>
      <c r="P26" s="374">
        <f>J26+K26+M26+N26+O26+L26</f>
        <v>145195.54999999999</v>
      </c>
      <c r="Q26" s="34" t="s">
        <v>221</v>
      </c>
      <c r="R26" s="384"/>
      <c r="S26" s="36"/>
      <c r="T26" s="36"/>
    </row>
    <row r="27" spans="1:20" x14ac:dyDescent="0.3">
      <c r="A27" s="371">
        <v>14</v>
      </c>
      <c r="B27" s="372" t="s">
        <v>180</v>
      </c>
      <c r="C27" s="371" t="s">
        <v>199</v>
      </c>
      <c r="D27" s="371">
        <v>10</v>
      </c>
      <c r="E27" s="371">
        <v>1</v>
      </c>
      <c r="F27" s="373" t="s">
        <v>204</v>
      </c>
      <c r="G27" s="371">
        <v>93971</v>
      </c>
      <c r="H27" s="374">
        <f t="shared" si="1"/>
        <v>93971</v>
      </c>
      <c r="I27" s="371"/>
      <c r="J27" s="374">
        <f t="shared" si="4"/>
        <v>93971</v>
      </c>
      <c r="K27" s="374">
        <f t="shared" si="3"/>
        <v>9397.1</v>
      </c>
      <c r="L27" s="371">
        <v>5309.1</v>
      </c>
      <c r="M27" s="371"/>
      <c r="N27" s="371"/>
      <c r="O27" s="371"/>
      <c r="P27" s="374">
        <f>J27+K27+L27+N27+O27+M27</f>
        <v>108677.20000000001</v>
      </c>
      <c r="Q27" s="5" t="s">
        <v>222</v>
      </c>
      <c r="S27" s="36"/>
      <c r="T27" s="36"/>
    </row>
    <row r="28" spans="1:20" x14ac:dyDescent="0.3">
      <c r="A28" s="371">
        <v>15</v>
      </c>
      <c r="B28" s="372" t="s">
        <v>181</v>
      </c>
      <c r="C28" s="371" t="s">
        <v>199</v>
      </c>
      <c r="D28" s="371">
        <v>7</v>
      </c>
      <c r="E28" s="371">
        <v>0.5</v>
      </c>
      <c r="F28" s="373" t="s">
        <v>205</v>
      </c>
      <c r="G28" s="371">
        <v>55215</v>
      </c>
      <c r="H28" s="374">
        <f t="shared" si="1"/>
        <v>27607.5</v>
      </c>
      <c r="I28" s="371"/>
      <c r="J28" s="374">
        <f t="shared" si="4"/>
        <v>27607.5</v>
      </c>
      <c r="K28" s="374">
        <f t="shared" si="3"/>
        <v>2760.75</v>
      </c>
      <c r="L28" s="371"/>
      <c r="M28" s="371"/>
      <c r="N28" s="371"/>
      <c r="O28" s="371"/>
      <c r="P28" s="374">
        <f t="shared" ref="P28:P46" si="6">J28+K28+L28+N28+O28+M28</f>
        <v>30368.25</v>
      </c>
      <c r="Q28" s="4" t="s">
        <v>216</v>
      </c>
      <c r="S28" s="36"/>
      <c r="T28" s="36"/>
    </row>
    <row r="29" spans="1:20" x14ac:dyDescent="0.3">
      <c r="A29" s="371">
        <v>16</v>
      </c>
      <c r="B29" s="372" t="s">
        <v>181</v>
      </c>
      <c r="C29" s="371" t="s">
        <v>199</v>
      </c>
      <c r="D29" s="371">
        <v>0</v>
      </c>
      <c r="E29" s="371">
        <v>0.5</v>
      </c>
      <c r="F29" s="373" t="s">
        <v>205</v>
      </c>
      <c r="G29" s="371">
        <v>52029</v>
      </c>
      <c r="H29" s="374">
        <f t="shared" si="1"/>
        <v>26014.5</v>
      </c>
      <c r="I29" s="371"/>
      <c r="J29" s="374">
        <f t="shared" si="4"/>
        <v>26014.5</v>
      </c>
      <c r="K29" s="374">
        <f t="shared" si="3"/>
        <v>2601.4499999999998</v>
      </c>
      <c r="L29" s="371"/>
      <c r="M29" s="371"/>
      <c r="N29" s="371"/>
      <c r="O29" s="371"/>
      <c r="P29" s="374">
        <f t="shared" si="6"/>
        <v>28615.95</v>
      </c>
      <c r="Q29" s="7" t="s">
        <v>223</v>
      </c>
      <c r="S29" s="36"/>
      <c r="T29" s="36"/>
    </row>
    <row r="30" spans="1:20" x14ac:dyDescent="0.3">
      <c r="A30" s="371">
        <v>17</v>
      </c>
      <c r="B30" s="372" t="s">
        <v>182</v>
      </c>
      <c r="C30" s="371" t="s">
        <v>198</v>
      </c>
      <c r="D30" s="371">
        <v>1</v>
      </c>
      <c r="E30" s="371">
        <v>1</v>
      </c>
      <c r="F30" s="373" t="s">
        <v>205</v>
      </c>
      <c r="G30" s="371">
        <v>52737</v>
      </c>
      <c r="H30" s="374">
        <f t="shared" si="1"/>
        <v>52737</v>
      </c>
      <c r="I30" s="371"/>
      <c r="J30" s="374">
        <f t="shared" si="4"/>
        <v>52737</v>
      </c>
      <c r="K30" s="374">
        <f t="shared" si="3"/>
        <v>5273.7</v>
      </c>
      <c r="L30" s="371"/>
      <c r="M30" s="371"/>
      <c r="N30" s="371"/>
      <c r="O30" s="371"/>
      <c r="P30" s="374">
        <f t="shared" si="6"/>
        <v>58010.7</v>
      </c>
      <c r="Q30" s="4" t="s">
        <v>224</v>
      </c>
      <c r="S30" s="36"/>
      <c r="T30" s="36"/>
    </row>
    <row r="31" spans="1:20" x14ac:dyDescent="0.3">
      <c r="A31" s="371">
        <v>18</v>
      </c>
      <c r="B31" s="372" t="s">
        <v>183</v>
      </c>
      <c r="C31" s="371" t="s">
        <v>198</v>
      </c>
      <c r="D31" s="371">
        <v>0</v>
      </c>
      <c r="E31" s="371">
        <v>1</v>
      </c>
      <c r="F31" s="373" t="s">
        <v>153</v>
      </c>
      <c r="G31" s="371">
        <v>62293</v>
      </c>
      <c r="H31" s="374">
        <f t="shared" si="1"/>
        <v>62293</v>
      </c>
      <c r="I31" s="371"/>
      <c r="J31" s="374">
        <f t="shared" si="4"/>
        <v>62293</v>
      </c>
      <c r="K31" s="374">
        <f t="shared" si="3"/>
        <v>6229.3</v>
      </c>
      <c r="L31" s="371"/>
      <c r="M31" s="371"/>
      <c r="N31" s="371"/>
      <c r="O31" s="371"/>
      <c r="P31" s="374">
        <f t="shared" si="6"/>
        <v>68522.3</v>
      </c>
      <c r="Q31" s="4" t="s">
        <v>225</v>
      </c>
      <c r="S31" s="36"/>
      <c r="T31" s="36"/>
    </row>
    <row r="32" spans="1:20" x14ac:dyDescent="0.3">
      <c r="A32" s="371">
        <v>19</v>
      </c>
      <c r="B32" s="372" t="s">
        <v>184</v>
      </c>
      <c r="C32" s="371" t="s">
        <v>199</v>
      </c>
      <c r="D32" s="371">
        <v>9</v>
      </c>
      <c r="E32" s="371">
        <v>1</v>
      </c>
      <c r="F32" s="373" t="s">
        <v>153</v>
      </c>
      <c r="G32" s="371">
        <v>62470</v>
      </c>
      <c r="H32" s="374">
        <f t="shared" si="1"/>
        <v>62470</v>
      </c>
      <c r="I32" s="371"/>
      <c r="J32" s="374">
        <f t="shared" si="4"/>
        <v>62470</v>
      </c>
      <c r="K32" s="374">
        <f t="shared" si="3"/>
        <v>6247</v>
      </c>
      <c r="L32" s="371"/>
      <c r="M32" s="371"/>
      <c r="N32" s="371"/>
      <c r="O32" s="371"/>
      <c r="P32" s="374">
        <f t="shared" si="6"/>
        <v>68717</v>
      </c>
      <c r="Q32" s="4" t="s">
        <v>226</v>
      </c>
      <c r="S32" s="36"/>
      <c r="T32" s="36"/>
    </row>
    <row r="33" spans="1:20" x14ac:dyDescent="0.3">
      <c r="A33" s="371">
        <v>20</v>
      </c>
      <c r="B33" s="372" t="s">
        <v>185</v>
      </c>
      <c r="C33" s="371" t="s">
        <v>199</v>
      </c>
      <c r="D33" s="371">
        <v>23</v>
      </c>
      <c r="E33" s="371">
        <v>0.5</v>
      </c>
      <c r="F33" s="373" t="s">
        <v>205</v>
      </c>
      <c r="G33" s="371">
        <v>57515</v>
      </c>
      <c r="H33" s="374">
        <f t="shared" si="1"/>
        <v>28757.5</v>
      </c>
      <c r="I33" s="371"/>
      <c r="J33" s="374">
        <f t="shared" si="4"/>
        <v>28757.5</v>
      </c>
      <c r="K33" s="374">
        <f t="shared" si="3"/>
        <v>2875.75</v>
      </c>
      <c r="L33" s="371"/>
      <c r="M33" s="371"/>
      <c r="N33" s="371"/>
      <c r="O33" s="371"/>
      <c r="P33" s="374">
        <f t="shared" si="6"/>
        <v>31633.25</v>
      </c>
      <c r="Q33" s="4" t="s">
        <v>227</v>
      </c>
      <c r="S33" s="36"/>
      <c r="T33" s="36"/>
    </row>
    <row r="34" spans="1:20" x14ac:dyDescent="0.3">
      <c r="A34" s="371">
        <v>21</v>
      </c>
      <c r="B34" s="372" t="s">
        <v>186</v>
      </c>
      <c r="C34" s="371" t="s">
        <v>199</v>
      </c>
      <c r="D34" s="371">
        <v>7</v>
      </c>
      <c r="E34" s="371">
        <v>1</v>
      </c>
      <c r="F34" s="373" t="s">
        <v>154</v>
      </c>
      <c r="G34" s="371">
        <v>70257</v>
      </c>
      <c r="H34" s="374">
        <f t="shared" si="1"/>
        <v>70257</v>
      </c>
      <c r="I34" s="371">
        <v>1.5</v>
      </c>
      <c r="J34" s="374">
        <f t="shared" ref="J34" si="7">H34*I34</f>
        <v>105385.5</v>
      </c>
      <c r="K34" s="374">
        <f t="shared" si="3"/>
        <v>10538.55</v>
      </c>
      <c r="L34" s="371"/>
      <c r="M34" s="371"/>
      <c r="N34" s="371"/>
      <c r="O34" s="371"/>
      <c r="P34" s="374">
        <f t="shared" si="6"/>
        <v>115924.05</v>
      </c>
      <c r="Q34" s="4" t="s">
        <v>215</v>
      </c>
      <c r="S34" s="36"/>
      <c r="T34" s="36"/>
    </row>
    <row r="35" spans="1:20" x14ac:dyDescent="0.3">
      <c r="A35" s="371">
        <v>22</v>
      </c>
      <c r="B35" s="372" t="s">
        <v>187</v>
      </c>
      <c r="C35" s="371" t="s">
        <v>198</v>
      </c>
      <c r="D35" s="371">
        <v>7</v>
      </c>
      <c r="E35" s="371">
        <v>1</v>
      </c>
      <c r="F35" s="373" t="s">
        <v>234</v>
      </c>
      <c r="G35" s="371">
        <v>78398</v>
      </c>
      <c r="H35" s="374">
        <f t="shared" si="1"/>
        <v>78398</v>
      </c>
      <c r="I35" s="371"/>
      <c r="J35" s="374">
        <f t="shared" si="4"/>
        <v>78398</v>
      </c>
      <c r="K35" s="374">
        <f t="shared" si="3"/>
        <v>7839.8</v>
      </c>
      <c r="L35" s="371"/>
      <c r="M35" s="371"/>
      <c r="N35" s="371"/>
      <c r="O35" s="371"/>
      <c r="P35" s="374">
        <f t="shared" si="6"/>
        <v>86237.8</v>
      </c>
      <c r="Q35" s="4" t="s">
        <v>228</v>
      </c>
      <c r="S35" s="36"/>
      <c r="T35" s="36"/>
    </row>
    <row r="36" spans="1:20" s="35" customFormat="1" x14ac:dyDescent="0.3">
      <c r="A36" s="371">
        <v>23</v>
      </c>
      <c r="B36" s="372" t="s">
        <v>188</v>
      </c>
      <c r="C36" s="371" t="s">
        <v>198</v>
      </c>
      <c r="D36" s="371">
        <v>25</v>
      </c>
      <c r="E36" s="371">
        <v>1</v>
      </c>
      <c r="F36" s="373" t="s">
        <v>151</v>
      </c>
      <c r="G36" s="371">
        <v>83707</v>
      </c>
      <c r="H36" s="374">
        <f t="shared" si="1"/>
        <v>83707</v>
      </c>
      <c r="I36" s="371">
        <v>1.5</v>
      </c>
      <c r="J36" s="374">
        <f t="shared" ref="J36:J37" si="8">H36*I36</f>
        <v>125560.5</v>
      </c>
      <c r="K36" s="374">
        <f t="shared" si="3"/>
        <v>12556.05</v>
      </c>
      <c r="L36" s="378"/>
      <c r="M36" s="371">
        <v>7079</v>
      </c>
      <c r="N36" s="371"/>
      <c r="O36" s="371"/>
      <c r="P36" s="374">
        <f>J36+K36+M36+N36+O36+L36</f>
        <v>145195.54999999999</v>
      </c>
      <c r="Q36" s="35" t="s">
        <v>229</v>
      </c>
      <c r="R36" s="382"/>
      <c r="S36" s="36"/>
      <c r="T36" s="36"/>
    </row>
    <row r="37" spans="1:20" x14ac:dyDescent="0.3">
      <c r="A37" s="371">
        <v>24</v>
      </c>
      <c r="B37" s="372" t="s">
        <v>189</v>
      </c>
      <c r="C37" s="371" t="s">
        <v>198</v>
      </c>
      <c r="D37" s="371" t="s">
        <v>200</v>
      </c>
      <c r="E37" s="371">
        <v>1</v>
      </c>
      <c r="F37" s="373" t="s">
        <v>155</v>
      </c>
      <c r="G37" s="371">
        <v>74150</v>
      </c>
      <c r="H37" s="374">
        <f t="shared" si="1"/>
        <v>74150</v>
      </c>
      <c r="I37" s="371">
        <v>1.5</v>
      </c>
      <c r="J37" s="374">
        <f t="shared" si="8"/>
        <v>111225</v>
      </c>
      <c r="K37" s="374">
        <f t="shared" si="3"/>
        <v>11122.5</v>
      </c>
      <c r="L37" s="371"/>
      <c r="M37" s="371"/>
      <c r="N37" s="371"/>
      <c r="O37" s="371"/>
      <c r="P37" s="374">
        <f t="shared" si="6"/>
        <v>122347.5</v>
      </c>
      <c r="Q37" s="4" t="s">
        <v>230</v>
      </c>
      <c r="S37" s="36"/>
      <c r="T37" s="36"/>
    </row>
    <row r="38" spans="1:20" x14ac:dyDescent="0.3">
      <c r="A38" s="371">
        <v>25</v>
      </c>
      <c r="B38" s="372" t="s">
        <v>190</v>
      </c>
      <c r="C38" s="371"/>
      <c r="D38" s="371"/>
      <c r="E38" s="371">
        <v>1</v>
      </c>
      <c r="F38" s="371" t="s">
        <v>207</v>
      </c>
      <c r="G38" s="371">
        <v>42021</v>
      </c>
      <c r="H38" s="374">
        <f t="shared" si="1"/>
        <v>42021</v>
      </c>
      <c r="I38" s="371"/>
      <c r="J38" s="374">
        <f t="shared" ref="J38:J46" si="9">H38</f>
        <v>42021</v>
      </c>
      <c r="K38" s="374">
        <f t="shared" si="3"/>
        <v>4202.1000000000004</v>
      </c>
      <c r="L38" s="371"/>
      <c r="M38" s="371"/>
      <c r="N38" s="371"/>
      <c r="O38" s="371"/>
      <c r="P38" s="374">
        <f t="shared" si="6"/>
        <v>46223.1</v>
      </c>
      <c r="S38" s="36"/>
      <c r="T38" s="36"/>
    </row>
    <row r="39" spans="1:20" x14ac:dyDescent="0.3">
      <c r="A39" s="371">
        <v>26</v>
      </c>
      <c r="B39" s="372" t="s">
        <v>191</v>
      </c>
      <c r="C39" s="371"/>
      <c r="D39" s="371"/>
      <c r="E39" s="371">
        <v>3</v>
      </c>
      <c r="F39" s="371" t="s">
        <v>207</v>
      </c>
      <c r="G39" s="371">
        <v>49021</v>
      </c>
      <c r="H39" s="374">
        <f t="shared" si="1"/>
        <v>147063</v>
      </c>
      <c r="I39" s="371"/>
      <c r="J39" s="374">
        <f t="shared" si="9"/>
        <v>147063</v>
      </c>
      <c r="K39" s="374">
        <f t="shared" si="3"/>
        <v>14706.3</v>
      </c>
      <c r="L39" s="371"/>
      <c r="M39" s="371"/>
      <c r="N39" s="371">
        <v>6078</v>
      </c>
      <c r="O39" s="371">
        <v>1392.16</v>
      </c>
      <c r="P39" s="374">
        <f t="shared" si="6"/>
        <v>169239.46</v>
      </c>
      <c r="Q39" s="4" t="s">
        <v>231</v>
      </c>
      <c r="S39" s="36"/>
      <c r="T39" s="36"/>
    </row>
    <row r="40" spans="1:20" x14ac:dyDescent="0.3">
      <c r="A40" s="371">
        <v>27</v>
      </c>
      <c r="B40" s="372" t="s">
        <v>192</v>
      </c>
      <c r="C40" s="371"/>
      <c r="D40" s="371"/>
      <c r="E40" s="371">
        <v>1</v>
      </c>
      <c r="F40" s="371" t="s">
        <v>207</v>
      </c>
      <c r="G40" s="371">
        <v>49021</v>
      </c>
      <c r="H40" s="374">
        <f t="shared" si="1"/>
        <v>49021</v>
      </c>
      <c r="I40" s="371"/>
      <c r="J40" s="374">
        <f t="shared" si="9"/>
        <v>49021</v>
      </c>
      <c r="K40" s="374">
        <f t="shared" si="3"/>
        <v>4902.1000000000004</v>
      </c>
      <c r="L40" s="371"/>
      <c r="M40" s="371"/>
      <c r="N40" s="371"/>
      <c r="O40" s="371"/>
      <c r="P40" s="374">
        <f t="shared" si="6"/>
        <v>53923.1</v>
      </c>
      <c r="Q40" s="4" t="s">
        <v>232</v>
      </c>
      <c r="S40" s="36"/>
      <c r="T40" s="36"/>
    </row>
    <row r="41" spans="1:20" x14ac:dyDescent="0.3">
      <c r="A41" s="371">
        <v>28</v>
      </c>
      <c r="B41" s="372" t="s">
        <v>193</v>
      </c>
      <c r="C41" s="371"/>
      <c r="D41" s="371"/>
      <c r="E41" s="371">
        <v>2</v>
      </c>
      <c r="F41" s="371" t="s">
        <v>207</v>
      </c>
      <c r="G41" s="371">
        <v>53687.666666666701</v>
      </c>
      <c r="H41" s="374">
        <f t="shared" si="1"/>
        <v>107375.3333333334</v>
      </c>
      <c r="I41" s="371"/>
      <c r="J41" s="374">
        <f t="shared" si="9"/>
        <v>107375.3333333334</v>
      </c>
      <c r="K41" s="374">
        <f t="shared" si="3"/>
        <v>10737.53333333334</v>
      </c>
      <c r="L41" s="371"/>
      <c r="M41" s="371"/>
      <c r="N41" s="371"/>
      <c r="O41" s="371"/>
      <c r="P41" s="374">
        <f t="shared" si="6"/>
        <v>118112.86666666674</v>
      </c>
      <c r="S41" s="36"/>
      <c r="T41" s="36"/>
    </row>
    <row r="42" spans="1:20" x14ac:dyDescent="0.3">
      <c r="A42" s="371">
        <v>29</v>
      </c>
      <c r="B42" s="372" t="s">
        <v>194</v>
      </c>
      <c r="C42" s="371"/>
      <c r="D42" s="371"/>
      <c r="E42" s="371">
        <v>4</v>
      </c>
      <c r="F42" s="371" t="s">
        <v>208</v>
      </c>
      <c r="G42" s="371">
        <v>49729</v>
      </c>
      <c r="H42" s="374">
        <f t="shared" si="1"/>
        <v>198916</v>
      </c>
      <c r="I42" s="371"/>
      <c r="J42" s="374">
        <f t="shared" si="9"/>
        <v>198916</v>
      </c>
      <c r="K42" s="374">
        <f t="shared" si="3"/>
        <v>19891.599999999999</v>
      </c>
      <c r="L42" s="371">
        <f>5309*3</f>
        <v>15927</v>
      </c>
      <c r="M42" s="371"/>
      <c r="N42" s="371"/>
      <c r="O42" s="371"/>
      <c r="P42" s="374">
        <f t="shared" si="6"/>
        <v>234734.6</v>
      </c>
      <c r="S42" s="36"/>
      <c r="T42" s="36"/>
    </row>
    <row r="43" spans="1:20" x14ac:dyDescent="0.3">
      <c r="A43" s="371">
        <v>30</v>
      </c>
      <c r="B43" s="372" t="s">
        <v>194</v>
      </c>
      <c r="C43" s="371"/>
      <c r="D43" s="371"/>
      <c r="E43" s="371">
        <v>2.5</v>
      </c>
      <c r="F43" s="371" t="s">
        <v>208</v>
      </c>
      <c r="G43" s="371">
        <v>49729</v>
      </c>
      <c r="H43" s="374">
        <f t="shared" si="1"/>
        <v>124322.5</v>
      </c>
      <c r="I43" s="371"/>
      <c r="J43" s="374">
        <f t="shared" si="9"/>
        <v>124322.5</v>
      </c>
      <c r="K43" s="374">
        <f t="shared" si="3"/>
        <v>12432.25</v>
      </c>
      <c r="L43" s="371">
        <f>3540*3.5</f>
        <v>12390</v>
      </c>
      <c r="M43" s="371"/>
      <c r="N43" s="371"/>
      <c r="O43" s="371"/>
      <c r="P43" s="374">
        <f t="shared" si="6"/>
        <v>149144.75</v>
      </c>
      <c r="S43" s="36"/>
      <c r="T43" s="36"/>
    </row>
    <row r="44" spans="1:20" x14ac:dyDescent="0.3">
      <c r="A44" s="371">
        <v>31</v>
      </c>
      <c r="B44" s="372" t="s">
        <v>195</v>
      </c>
      <c r="C44" s="371"/>
      <c r="D44" s="371"/>
      <c r="E44" s="371">
        <v>1</v>
      </c>
      <c r="F44" s="371" t="s">
        <v>209</v>
      </c>
      <c r="G44" s="371">
        <v>50259</v>
      </c>
      <c r="H44" s="374">
        <f t="shared" si="1"/>
        <v>50259</v>
      </c>
      <c r="I44" s="371"/>
      <c r="J44" s="374">
        <f t="shared" si="9"/>
        <v>50259</v>
      </c>
      <c r="K44" s="374">
        <f t="shared" si="3"/>
        <v>5025.8999999999996</v>
      </c>
      <c r="L44" s="371"/>
      <c r="M44" s="371"/>
      <c r="N44" s="371"/>
      <c r="O44" s="371"/>
      <c r="P44" s="374">
        <f t="shared" si="6"/>
        <v>55284.9</v>
      </c>
      <c r="Q44" s="4" t="s">
        <v>233</v>
      </c>
      <c r="S44" s="36"/>
      <c r="T44" s="36"/>
    </row>
    <row r="45" spans="1:20" x14ac:dyDescent="0.3">
      <c r="A45" s="371">
        <v>32</v>
      </c>
      <c r="B45" s="372" t="s">
        <v>196</v>
      </c>
      <c r="C45" s="371"/>
      <c r="D45" s="371"/>
      <c r="E45" s="371">
        <v>1</v>
      </c>
      <c r="F45" s="371" t="s">
        <v>209</v>
      </c>
      <c r="G45" s="371">
        <v>50259</v>
      </c>
      <c r="H45" s="374">
        <f t="shared" si="1"/>
        <v>50259</v>
      </c>
      <c r="I45" s="371"/>
      <c r="J45" s="374">
        <f t="shared" si="9"/>
        <v>50259</v>
      </c>
      <c r="K45" s="374">
        <f t="shared" si="3"/>
        <v>5025.8999999999996</v>
      </c>
      <c r="L45" s="371"/>
      <c r="M45" s="371"/>
      <c r="N45" s="371"/>
      <c r="O45" s="371"/>
      <c r="P45" s="374">
        <f t="shared" si="6"/>
        <v>55284.9</v>
      </c>
      <c r="R45" s="386"/>
      <c r="S45" s="36"/>
      <c r="T45" s="36"/>
    </row>
    <row r="46" spans="1:20" x14ac:dyDescent="0.3">
      <c r="A46" s="371">
        <v>33</v>
      </c>
      <c r="B46" s="372" t="s">
        <v>197</v>
      </c>
      <c r="C46" s="371"/>
      <c r="D46" s="371"/>
      <c r="E46" s="371">
        <v>4</v>
      </c>
      <c r="F46" s="371" t="s">
        <v>209</v>
      </c>
      <c r="G46" s="371">
        <v>50259</v>
      </c>
      <c r="H46" s="374">
        <f t="shared" si="1"/>
        <v>201036</v>
      </c>
      <c r="I46" s="371"/>
      <c r="J46" s="374">
        <f t="shared" si="9"/>
        <v>201036</v>
      </c>
      <c r="K46" s="374">
        <f t="shared" si="3"/>
        <v>20103.599999999999</v>
      </c>
      <c r="L46" s="371">
        <v>15573.36</v>
      </c>
      <c r="M46" s="371"/>
      <c r="N46" s="371">
        <v>20668</v>
      </c>
      <c r="O46" s="371">
        <v>3200</v>
      </c>
      <c r="P46" s="374">
        <f t="shared" si="6"/>
        <v>260580.96000000002</v>
      </c>
      <c r="S46" s="36"/>
      <c r="T46" s="36"/>
    </row>
    <row r="47" spans="1:20" x14ac:dyDescent="0.3">
      <c r="A47" s="379"/>
      <c r="B47" s="372" t="s">
        <v>71</v>
      </c>
      <c r="C47" s="371"/>
      <c r="D47" s="371"/>
      <c r="E47" s="371">
        <f>SUM(E14:E46)</f>
        <v>38</v>
      </c>
      <c r="F47" s="380"/>
      <c r="G47" s="380"/>
      <c r="H47" s="374">
        <f t="shared" ref="H47:N47" si="10">SUM(H14:H46)</f>
        <v>2397226.3333333335</v>
      </c>
      <c r="I47" s="374"/>
      <c r="J47" s="374">
        <f t="shared" si="10"/>
        <v>2777026.3333333335</v>
      </c>
      <c r="K47" s="374">
        <f t="shared" si="10"/>
        <v>260321.9458333333</v>
      </c>
      <c r="L47" s="374">
        <f t="shared" si="10"/>
        <v>49199.46</v>
      </c>
      <c r="M47" s="374">
        <f t="shared" si="10"/>
        <v>14158</v>
      </c>
      <c r="N47" s="374">
        <f t="shared" si="10"/>
        <v>26746</v>
      </c>
      <c r="O47" s="374">
        <f>SUM(O14:O46)</f>
        <v>4592.16</v>
      </c>
      <c r="P47" s="374">
        <f>SUM(P14:P46)</f>
        <v>3132043.8991666669</v>
      </c>
    </row>
    <row r="49" spans="3:22" x14ac:dyDescent="0.3">
      <c r="S49" s="44"/>
      <c r="T49" s="44"/>
      <c r="V49" s="36"/>
    </row>
    <row r="50" spans="3:22" x14ac:dyDescent="0.3">
      <c r="S50" s="40"/>
      <c r="T50" s="40"/>
      <c r="V50" s="36"/>
    </row>
    <row r="51" spans="3:22" x14ac:dyDescent="0.3">
      <c r="C51" s="19" t="s">
        <v>20</v>
      </c>
      <c r="D51" s="19"/>
      <c r="E51" s="19"/>
      <c r="F51" s="19"/>
      <c r="G51" s="19"/>
      <c r="H51" s="19"/>
      <c r="I51" s="19"/>
      <c r="J51" s="19"/>
      <c r="K51" s="19"/>
      <c r="L51" s="360" t="s">
        <v>243</v>
      </c>
      <c r="M51" s="357"/>
      <c r="S51" s="37"/>
      <c r="T51" s="37"/>
    </row>
    <row r="52" spans="3:22" x14ac:dyDescent="0.3">
      <c r="C52" s="19"/>
      <c r="D52" s="19"/>
      <c r="E52" s="19"/>
      <c r="F52" s="19"/>
      <c r="G52" s="19"/>
      <c r="H52" s="19"/>
      <c r="I52" s="19"/>
      <c r="J52" s="19"/>
      <c r="K52" s="19"/>
      <c r="L52" s="360"/>
      <c r="M52" s="357"/>
    </row>
    <row r="53" spans="3:22" x14ac:dyDescent="0.3">
      <c r="C53" s="19" t="s">
        <v>21</v>
      </c>
      <c r="D53" s="19"/>
      <c r="E53" s="19"/>
      <c r="F53" s="19"/>
      <c r="G53" s="19"/>
      <c r="H53" s="19"/>
      <c r="I53" s="19"/>
      <c r="J53" s="19"/>
      <c r="K53" s="19"/>
      <c r="L53" s="360" t="s">
        <v>240</v>
      </c>
      <c r="M53" s="357"/>
    </row>
  </sheetData>
  <mergeCells count="20">
    <mergeCell ref="C11:C12"/>
    <mergeCell ref="B11:B12"/>
    <mergeCell ref="A11:A12"/>
    <mergeCell ref="L11:O11"/>
    <mergeCell ref="G11:G12"/>
    <mergeCell ref="H11:H12"/>
    <mergeCell ref="K11:K12"/>
    <mergeCell ref="I11:I12"/>
    <mergeCell ref="J11:J12"/>
    <mergeCell ref="J2:P2"/>
    <mergeCell ref="J3:P3"/>
    <mergeCell ref="J4:P4"/>
    <mergeCell ref="K1:O1"/>
    <mergeCell ref="P11:P12"/>
    <mergeCell ref="D7:K7"/>
    <mergeCell ref="D9:K9"/>
    <mergeCell ref="F11:F12"/>
    <mergeCell ref="E11:E12"/>
    <mergeCell ref="D11:D12"/>
    <mergeCell ref="D8:L8"/>
  </mergeCells>
  <pageMargins left="0.15748031496062992" right="0.15748031496062992" top="0.31496062992125984" bottom="0.23622047244094491" header="0.31496062992125984" footer="0.15748031496062992"/>
  <pageSetup paperSize="9" scale="58" orientation="portrait" horizontalDpi="180" verticalDpi="18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Тарификация</vt:lpstr>
      <vt:lpstr>Штатное расписание</vt:lpstr>
      <vt:lpstr>'Штатное расписание'!Область_печати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2021-03-10T09:35:14Z</dcterms:modified>
</cp:coreProperties>
</file>